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Administrative Services\(8) Budget\17-18 &amp; 18-19\17-19 Budget Forms\"/>
    </mc:Choice>
  </mc:AlternateContent>
  <bookViews>
    <workbookView xWindow="0" yWindow="300" windowWidth="19440" windowHeight="11460" tabRatio="963" firstSheet="5" activeTab="12"/>
  </bookViews>
  <sheets>
    <sheet name="1A Major Changes Table" sheetId="1" r:id="rId1"/>
    <sheet name="2A Revenue Report" sheetId="3" r:id="rId2"/>
    <sheet name="2B Fees &amp; Fines" sheetId="4" r:id="rId3"/>
    <sheet name="2C Cost Recovery" sheetId="5" r:id="rId4"/>
    <sheet name="2D Legislative Changes" sheetId="14" r:id="rId5"/>
    <sheet name="3A Expenditure Report" sheetId="7" r:id="rId6"/>
    <sheet name="3B Workorder Balancing" sheetId="24" r:id="rId7"/>
    <sheet name="3C Position Changes" sheetId="13" r:id="rId8"/>
    <sheet name="4 Equipment &amp; Fleet" sheetId="22" r:id="rId9"/>
    <sheet name="4D Fleet Request" sheetId="28" r:id="rId10"/>
    <sheet name="5 COIT Request (Online)" sheetId="9" r:id="rId11"/>
    <sheet name="6 Capital Request (Online)" sheetId="12" r:id="rId12"/>
    <sheet name="7A Contracts Non-ICT" sheetId="15" r:id="rId13"/>
    <sheet name="7B Contracts ICT" sheetId="16" r:id="rId14"/>
    <sheet name="8A FAMIS Project Coding" sheetId="25" r:id="rId15"/>
    <sheet name="8B FAMIS Index Coding" sheetId="26" r:id="rId16"/>
    <sheet name="Prop J Summary" sheetId="17" r:id="rId17"/>
    <sheet name="Prop J Main Template" sheetId="18" r:id="rId18"/>
    <sheet name="Prop J Cost Detail" sheetId="19" r:id="rId19"/>
    <sheet name="Prop J Sample" sheetId="20" r:id="rId20"/>
    <sheet name="Contact Sheet" sheetId="21"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uto_CPI_Adjust_Yes_No" localSheetId="0">'[1]Form 2B-Fees &amp; Fines'!$Q$3:$Q$4</definedName>
    <definedName name="Auto_CPI_Adjust_Yes_No" localSheetId="1">'[2]Form 2B-Fees &amp; Fines'!$Q$4:$Q$5</definedName>
    <definedName name="Auto_CPI_Adjust_Yes_No" localSheetId="2">'2B Fees &amp; Fines'!$R$5:$R$6</definedName>
    <definedName name="Auto_CPI_Adjust_Yes_No" localSheetId="3">#REF!</definedName>
    <definedName name="Auto_CPI_Adjust_Yes_No" localSheetId="4">'[3]Form 2B-Fees &amp; Fines'!$Q$3:$Q$4</definedName>
    <definedName name="Auto_CPI_Adjust_Yes_No" localSheetId="5">#REF!</definedName>
    <definedName name="Auto_CPI_Adjust_Yes_No" localSheetId="6">#REF!</definedName>
    <definedName name="Auto_CPI_Adjust_Yes_No" localSheetId="7">'[4]Form 2B-Fees &amp; Fines'!$Q$3:$Q$4</definedName>
    <definedName name="Auto_CPI_Adjust_Yes_No" localSheetId="8">'[2]Form 2B-Fees &amp; Fines'!$Q$4:$Q$5</definedName>
    <definedName name="Auto_CPI_Adjust_Yes_No" localSheetId="9">#REF!</definedName>
    <definedName name="Auto_CPI_Adjust_Yes_No" localSheetId="10">'[5]Form 2B-Fees &amp; Fines'!$Q$3:$Q$4</definedName>
    <definedName name="Auto_CPI_Adjust_Yes_No" localSheetId="11">'[5]Form 2B-Fees &amp; Fines'!$Q$3:$Q$4</definedName>
    <definedName name="Auto_CPI_Adjust_Yes_No" localSheetId="13">'[3]Form 2B-Fees &amp; Fines'!$Q$3:$Q$4</definedName>
    <definedName name="Auto_CPI_Adjust_Yes_No" localSheetId="20">#REF!</definedName>
    <definedName name="Auto_CPI_Adjust_Yes_No" localSheetId="18">'[5]Form 2B-Fees &amp; Fines'!$Q$3:$Q$4</definedName>
    <definedName name="Auto_CPI_Adjust_Yes_No" localSheetId="19">'[5]Form 2B-Fees &amp; Fines'!$Q$3:$Q$4</definedName>
    <definedName name="Auto_CPI_Adjust_Yes_No" localSheetId="16">'[5]Form 2B-Fees &amp; Fines'!$Q$3:$Q$4</definedName>
    <definedName name="Auto_CPI_Adjust_Yes_No">#REF!</definedName>
    <definedName name="cpi_adj" localSheetId="2">'2B Fees &amp; Fines'!$R$5:$R$6</definedName>
    <definedName name="_xlnm.Print_Area" localSheetId="0">'1A Major Changes Table'!$B$1:$O$34</definedName>
    <definedName name="_xlnm.Print_Area" localSheetId="1">'2A Revenue Report'!$B$2:$R$20</definedName>
    <definedName name="_xlnm.Print_Area" localSheetId="2">'2B Fees &amp; Fines'!$B$1:$Z$62</definedName>
    <definedName name="_xlnm.Print_Area" localSheetId="3">'2C Cost Recovery'!$A$1:$P$175</definedName>
    <definedName name="_xlnm.Print_Area" localSheetId="4">'2D Legislative Changes'!$B$3:$G$27</definedName>
    <definedName name="_xlnm.Print_Area" localSheetId="6">'3B Workorder Balancing'!$B$2:$W$37</definedName>
    <definedName name="_xlnm.Print_Area" localSheetId="7">'3C Position Changes'!$B$2:$R$23</definedName>
    <definedName name="_xlnm.Print_Area" localSheetId="8">'4 Equipment &amp; Fleet'!$B$2:$R$54</definedName>
    <definedName name="_xlnm.Print_Area" localSheetId="10">'5 COIT Request (Online)'!$A$1:$M$6</definedName>
    <definedName name="_xlnm.Print_Area" localSheetId="11">'6 Capital Request (Online)'!$A$1:$M$6</definedName>
    <definedName name="_xlnm.Print_Area" localSheetId="13">'7B Contracts ICT'!$B$2:$Y$24</definedName>
    <definedName name="_xlnm.Print_Area" localSheetId="14">'8A FAMIS Project Coding'!$A$1:$N$51</definedName>
    <definedName name="_xlnm.Print_Area" localSheetId="15">'8B FAMIS Index Coding'!$A$1:$U$51</definedName>
    <definedName name="_xlnm.Print_Area" localSheetId="20">'Contact Sheet'!$B$1:$K$60</definedName>
    <definedName name="_xlnm.Print_Area" localSheetId="18">'Prop J Cost Detail'!$A$3:$Q$45</definedName>
    <definedName name="_xlnm.Print_Area" localSheetId="17">'Prop J Main Template'!$A$3:$O$58</definedName>
    <definedName name="_xlnm.Print_Area" localSheetId="19">'Prop J Sample'!$B$2:$H$54</definedName>
    <definedName name="_xlnm.Print_Area" localSheetId="16">'Prop J Summary'!$A$3:$C$36</definedName>
    <definedName name="_xlnm.Print_Titles" localSheetId="2">'2B Fees &amp; Fines'!$B:$H</definedName>
    <definedName name="Request" localSheetId="0">'[6]Drop-Down Menu Lists'!$A$37:$A$39</definedName>
    <definedName name="Request" localSheetId="2">'[7]Drop-Down Menu Lists'!$A$37:$A$39</definedName>
    <definedName name="Request" localSheetId="4">'[6]Drop-Down Menu Lists'!$A$37:$A$39</definedName>
    <definedName name="Request" localSheetId="7">'[6]Drop-Down Menu Lists'!$A$37:$A$39</definedName>
    <definedName name="Request" localSheetId="8">'[6]Drop-Down Menu Lists'!$A$37:$A$39</definedName>
    <definedName name="Request" localSheetId="9">'[8]Drop-Down Menu Lists'!$A$37:$A$39</definedName>
    <definedName name="Request" localSheetId="13">'[6]Drop-Down Menu Lists'!$A$37:$A$39</definedName>
    <definedName name="Request">'[7]Drop-Down Menu Lists'!$A$37:$A$39</definedName>
    <definedName name="Subsystems" localSheetId="0">'[6]Drop-Down Menu Lists'!$A$2:$A$32</definedName>
    <definedName name="Subsystems" localSheetId="2">'[7]Drop-Down Menu Lists'!$A$2:$A$32</definedName>
    <definedName name="Subsystems" localSheetId="4">'[6]Drop-Down Menu Lists'!$A$2:$A$32</definedName>
    <definedName name="Subsystems" localSheetId="7">'[6]Drop-Down Menu Lists'!$A$2:$A$32</definedName>
    <definedName name="Subsystems" localSheetId="8">'[6]Drop-Down Menu Lists'!$A$2:$A$32</definedName>
    <definedName name="Subsystems" localSheetId="9">'[8]Drop-Down Menu Lists'!$A$2:$A$32</definedName>
    <definedName name="Subsystems" localSheetId="13">'[6]Drop-Down Menu Lists'!$A$2:$A$32</definedName>
    <definedName name="Subsystems">'[7]Drop-Down Menu Lists'!$A$2:$A$32</definedName>
  </definedNames>
  <calcPr calcId="162913"/>
</workbook>
</file>

<file path=xl/calcChain.xml><?xml version="1.0" encoding="utf-8"?>
<calcChain xmlns="http://schemas.openxmlformats.org/spreadsheetml/2006/main">
  <c r="L42" i="7" l="1"/>
  <c r="O42" i="7"/>
  <c r="O7" i="7" l="1"/>
  <c r="N7" i="7"/>
  <c r="P21" i="13" l="1"/>
  <c r="D23" i="14" l="1"/>
  <c r="E15" i="14"/>
  <c r="D15" i="14"/>
  <c r="Q14" i="3" l="1"/>
  <c r="O14" i="3"/>
  <c r="P36" i="22" l="1"/>
  <c r="Q36" i="22" s="1"/>
  <c r="P37" i="22"/>
  <c r="Q37" i="22" s="1"/>
  <c r="O41" i="7" l="1"/>
  <c r="L41" i="7"/>
  <c r="L70" i="7"/>
  <c r="F12" i="18" l="1"/>
  <c r="G17" i="18"/>
  <c r="G12" i="18"/>
  <c r="O13" i="7" l="1"/>
  <c r="L13" i="7"/>
  <c r="P38" i="22" l="1"/>
  <c r="Q38" i="22" s="1"/>
  <c r="O34" i="7" l="1"/>
  <c r="O36" i="7"/>
  <c r="O15" i="7"/>
  <c r="L15" i="7"/>
  <c r="M21" i="13" l="1"/>
  <c r="N21" i="13"/>
  <c r="O21" i="13"/>
  <c r="O16" i="7" l="1"/>
  <c r="O17" i="7"/>
  <c r="O18" i="7"/>
  <c r="O19" i="7"/>
  <c r="O20" i="7"/>
  <c r="O21" i="7"/>
  <c r="O22" i="7"/>
  <c r="O23" i="7"/>
  <c r="O24" i="7"/>
  <c r="O25" i="7"/>
  <c r="O26" i="7"/>
  <c r="O27" i="7"/>
  <c r="O28" i="7"/>
  <c r="O29" i="7"/>
  <c r="O30" i="7"/>
  <c r="O31" i="7"/>
  <c r="O32" i="7"/>
  <c r="O33" i="7"/>
  <c r="O35" i="7"/>
  <c r="O37" i="7"/>
  <c r="O38" i="7"/>
  <c r="O39" i="7"/>
  <c r="O40" i="7"/>
  <c r="O44" i="7"/>
  <c r="O12" i="7"/>
  <c r="L16" i="7"/>
  <c r="L17" i="7"/>
  <c r="L18" i="7"/>
  <c r="L19" i="7"/>
  <c r="L20" i="7"/>
  <c r="L21" i="7"/>
  <c r="L22" i="7"/>
  <c r="L23" i="7"/>
  <c r="L24" i="7"/>
  <c r="L25" i="7"/>
  <c r="L26" i="7"/>
  <c r="L27" i="7"/>
  <c r="L28" i="7"/>
  <c r="L29" i="7"/>
  <c r="L30" i="7"/>
  <c r="L31" i="7"/>
  <c r="L32" i="7"/>
  <c r="L33" i="7"/>
  <c r="L34" i="7"/>
  <c r="L35" i="7"/>
  <c r="L36" i="7"/>
  <c r="L37" i="7"/>
  <c r="L38" i="7"/>
  <c r="L39" i="7"/>
  <c r="L40" i="7"/>
  <c r="L44" i="7"/>
  <c r="L12" i="7"/>
  <c r="O51" i="7" l="1"/>
  <c r="O52" i="7"/>
  <c r="O53" i="7"/>
  <c r="O54" i="7"/>
  <c r="O55" i="7"/>
  <c r="O56" i="7"/>
  <c r="O57" i="7"/>
  <c r="O58" i="7"/>
  <c r="O59" i="7"/>
  <c r="O60" i="7"/>
  <c r="O61" i="7"/>
  <c r="O62" i="7"/>
  <c r="O63" i="7"/>
  <c r="O64" i="7"/>
  <c r="O65" i="7"/>
  <c r="O66" i="7"/>
  <c r="O67" i="7"/>
  <c r="O68" i="7"/>
  <c r="O69" i="7"/>
  <c r="O70" i="7"/>
  <c r="O50" i="7"/>
  <c r="L51" i="7"/>
  <c r="L52" i="7"/>
  <c r="L53" i="7"/>
  <c r="L54" i="7"/>
  <c r="L55" i="7"/>
  <c r="L56" i="7"/>
  <c r="L57" i="7"/>
  <c r="L58" i="7"/>
  <c r="L59" i="7"/>
  <c r="L60" i="7"/>
  <c r="L61" i="7"/>
  <c r="L62" i="7"/>
  <c r="L63" i="7"/>
  <c r="L64" i="7"/>
  <c r="L65" i="7"/>
  <c r="L66" i="7"/>
  <c r="L67" i="7"/>
  <c r="L68" i="7"/>
  <c r="L69" i="7"/>
  <c r="L50" i="7"/>
  <c r="O15" i="3" l="1"/>
  <c r="O16" i="3"/>
  <c r="O17" i="3"/>
  <c r="Q15" i="3"/>
  <c r="Q16" i="3"/>
  <c r="Q17" i="3"/>
  <c r="N18" i="3"/>
  <c r="O18" i="3" s="1"/>
  <c r="N19" i="3"/>
  <c r="O19" i="3" s="1"/>
  <c r="Q19" i="3" l="1"/>
  <c r="Q18" i="3"/>
  <c r="L17" i="4" l="1"/>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16" i="4"/>
  <c r="Q54" i="4" l="1"/>
  <c r="R54" i="4" s="1"/>
  <c r="M18" i="4"/>
  <c r="M19" i="4"/>
  <c r="M20" i="4"/>
  <c r="M21" i="4"/>
  <c r="M22" i="4"/>
  <c r="M23" i="4"/>
  <c r="M24" i="4"/>
  <c r="M25" i="4"/>
  <c r="M26" i="4"/>
  <c r="M27" i="4"/>
  <c r="M28" i="4"/>
  <c r="M29" i="4"/>
  <c r="M30" i="4"/>
  <c r="M31" i="4"/>
  <c r="M32" i="4"/>
  <c r="M33" i="4"/>
  <c r="M34" i="4"/>
  <c r="M35" i="4"/>
  <c r="M36" i="4"/>
  <c r="M37" i="4"/>
  <c r="M44" i="4"/>
  <c r="M54" i="4"/>
  <c r="O52" i="4"/>
  <c r="T52" i="4" s="1"/>
  <c r="V52" i="4" s="1"/>
  <c r="W52" i="4" s="1"/>
  <c r="O53" i="4"/>
  <c r="T53" i="4" s="1"/>
  <c r="V53" i="4" s="1"/>
  <c r="W53" i="4" s="1"/>
  <c r="V54" i="4"/>
  <c r="W54" i="4" s="1"/>
  <c r="O26" i="4"/>
  <c r="Q26" i="4" s="1"/>
  <c r="O27" i="4"/>
  <c r="T27" i="4" s="1"/>
  <c r="V27" i="4" s="1"/>
  <c r="W27" i="4" s="1"/>
  <c r="O28" i="4"/>
  <c r="T28" i="4" s="1"/>
  <c r="V28" i="4" s="1"/>
  <c r="W28" i="4" s="1"/>
  <c r="O29" i="4"/>
  <c r="T29" i="4" s="1"/>
  <c r="V29" i="4" s="1"/>
  <c r="W29" i="4" s="1"/>
  <c r="O30" i="4"/>
  <c r="Q30" i="4" s="1"/>
  <c r="R30" i="4" s="1"/>
  <c r="O31" i="4"/>
  <c r="Q31" i="4" s="1"/>
  <c r="R31" i="4" s="1"/>
  <c r="O32" i="4"/>
  <c r="T32" i="4" s="1"/>
  <c r="V32" i="4" s="1"/>
  <c r="W32" i="4" s="1"/>
  <c r="O33" i="4"/>
  <c r="T33" i="4" s="1"/>
  <c r="V33" i="4" s="1"/>
  <c r="W33" i="4" s="1"/>
  <c r="O34" i="4"/>
  <c r="Q34" i="4" s="1"/>
  <c r="R34" i="4" s="1"/>
  <c r="O35" i="4"/>
  <c r="T35" i="4" s="1"/>
  <c r="V35" i="4" s="1"/>
  <c r="O36" i="4"/>
  <c r="T36" i="4" s="1"/>
  <c r="V36" i="4" s="1"/>
  <c r="W36" i="4" s="1"/>
  <c r="O37" i="4"/>
  <c r="T37" i="4" s="1"/>
  <c r="V37" i="4" s="1"/>
  <c r="W37" i="4" s="1"/>
  <c r="O38" i="4"/>
  <c r="Q38" i="4" s="1"/>
  <c r="R38" i="4" s="1"/>
  <c r="O39" i="4"/>
  <c r="Q39" i="4" s="1"/>
  <c r="R39" i="4" s="1"/>
  <c r="O40" i="4"/>
  <c r="T40" i="4" s="1"/>
  <c r="V40" i="4" s="1"/>
  <c r="W40" i="4" s="1"/>
  <c r="O41" i="4"/>
  <c r="T41" i="4" s="1"/>
  <c r="V41" i="4" s="1"/>
  <c r="W41" i="4" s="1"/>
  <c r="O42" i="4"/>
  <c r="Q42" i="4" s="1"/>
  <c r="R42" i="4" s="1"/>
  <c r="O43" i="4"/>
  <c r="Q43" i="4" s="1"/>
  <c r="R43" i="4" s="1"/>
  <c r="O44" i="4"/>
  <c r="T44" i="4" s="1"/>
  <c r="V44" i="4" s="1"/>
  <c r="W44" i="4" s="1"/>
  <c r="O45" i="4"/>
  <c r="T45" i="4" s="1"/>
  <c r="V45" i="4" s="1"/>
  <c r="W45" i="4" s="1"/>
  <c r="O46" i="4"/>
  <c r="Q46" i="4" s="1"/>
  <c r="R46" i="4" s="1"/>
  <c r="O47" i="4"/>
  <c r="Q47" i="4" s="1"/>
  <c r="R47" i="4" s="1"/>
  <c r="O48" i="4"/>
  <c r="T48" i="4" s="1"/>
  <c r="V48" i="4" s="1"/>
  <c r="W48" i="4" s="1"/>
  <c r="O49" i="4"/>
  <c r="T49" i="4" s="1"/>
  <c r="V49" i="4" s="1"/>
  <c r="W49" i="4" s="1"/>
  <c r="O50" i="4"/>
  <c r="Q50" i="4" s="1"/>
  <c r="R50" i="4" s="1"/>
  <c r="O51" i="4"/>
  <c r="Q51" i="4" s="1"/>
  <c r="R51" i="4" s="1"/>
  <c r="T46" i="4" l="1"/>
  <c r="V46" i="4" s="1"/>
  <c r="W46" i="4" s="1"/>
  <c r="T43" i="4"/>
  <c r="V43" i="4" s="1"/>
  <c r="W43" i="4" s="1"/>
  <c r="T51" i="4"/>
  <c r="V51" i="4" s="1"/>
  <c r="W51" i="4" s="1"/>
  <c r="T34" i="4"/>
  <c r="V34" i="4" s="1"/>
  <c r="T31" i="4"/>
  <c r="V31" i="4" s="1"/>
  <c r="W31" i="4" s="1"/>
  <c r="Q48" i="4"/>
  <c r="R48" i="4" s="1"/>
  <c r="Q32" i="4"/>
  <c r="R32" i="4" s="1"/>
  <c r="Q44" i="4"/>
  <c r="R44" i="4" s="1"/>
  <c r="T50" i="4"/>
  <c r="V50" i="4" s="1"/>
  <c r="W50" i="4" s="1"/>
  <c r="T47" i="4"/>
  <c r="V47" i="4" s="1"/>
  <c r="W47" i="4" s="1"/>
  <c r="T42" i="4"/>
  <c r="V42" i="4" s="1"/>
  <c r="W42" i="4" s="1"/>
  <c r="T39" i="4"/>
  <c r="V39" i="4" s="1"/>
  <c r="W39" i="4" s="1"/>
  <c r="Q36" i="4"/>
  <c r="Q28" i="4"/>
  <c r="R28" i="4" s="1"/>
  <c r="Q40" i="4"/>
  <c r="R40" i="4" s="1"/>
  <c r="T26" i="4"/>
  <c r="V26" i="4" s="1"/>
  <c r="W26" i="4" s="1"/>
  <c r="Q53" i="4"/>
  <c r="R53" i="4" s="1"/>
  <c r="Q49" i="4"/>
  <c r="R49" i="4" s="1"/>
  <c r="Q45" i="4"/>
  <c r="R45" i="4" s="1"/>
  <c r="Q41" i="4"/>
  <c r="R41" i="4" s="1"/>
  <c r="Q37" i="4"/>
  <c r="R37" i="4" s="1"/>
  <c r="Q33" i="4"/>
  <c r="R33" i="4" s="1"/>
  <c r="Q29" i="4"/>
  <c r="R29" i="4" s="1"/>
  <c r="Q52" i="4"/>
  <c r="R52" i="4" s="1"/>
  <c r="Q35" i="4"/>
  <c r="R35" i="4" s="1"/>
  <c r="Q27" i="4"/>
  <c r="T38" i="4"/>
  <c r="V38" i="4" s="1"/>
  <c r="W38" i="4" s="1"/>
  <c r="T30" i="4"/>
  <c r="V30" i="4" s="1"/>
  <c r="W30" i="4" s="1"/>
  <c r="V18" i="15" l="1"/>
  <c r="P15" i="16"/>
  <c r="T18" i="15" l="1"/>
  <c r="R18" i="15"/>
  <c r="P18" i="15"/>
  <c r="N18" i="15"/>
  <c r="T10" i="15"/>
  <c r="R10" i="15"/>
  <c r="V9" i="15"/>
  <c r="V8" i="15"/>
  <c r="N10" i="15"/>
  <c r="P9" i="15"/>
  <c r="W9" i="15" s="1"/>
  <c r="P8" i="15"/>
  <c r="V10" i="15" l="1"/>
  <c r="P10" i="15"/>
  <c r="W8" i="15"/>
  <c r="W10" i="15" s="1"/>
  <c r="I18" i="25" l="1"/>
  <c r="O19" i="25"/>
  <c r="P19" i="25" s="1"/>
  <c r="O21" i="25"/>
  <c r="P21" i="25" s="1"/>
  <c r="O23" i="25"/>
  <c r="P23" i="25" s="1"/>
  <c r="O25" i="25"/>
  <c r="P25" i="25" s="1"/>
  <c r="P48" i="22" l="1"/>
  <c r="Q48" i="22" s="1"/>
  <c r="P49" i="22"/>
  <c r="Q49" i="22" s="1"/>
  <c r="P50" i="22"/>
  <c r="Q50" i="22" s="1"/>
  <c r="P51" i="22"/>
  <c r="Q51" i="22" s="1"/>
  <c r="P52" i="22"/>
  <c r="Q52" i="22" s="1"/>
  <c r="Q39" i="22" l="1"/>
  <c r="Q53" i="22"/>
  <c r="E11" i="20"/>
  <c r="G11" i="20" s="1"/>
  <c r="F11" i="20"/>
  <c r="F12" i="20" s="1"/>
  <c r="H12" i="20" s="1"/>
  <c r="L11" i="20"/>
  <c r="P11" i="20" s="1"/>
  <c r="M11" i="20"/>
  <c r="M12" i="20" s="1"/>
  <c r="E13" i="20"/>
  <c r="G13" i="20" s="1"/>
  <c r="F13" i="20"/>
  <c r="H13" i="20" s="1"/>
  <c r="L13" i="20"/>
  <c r="P13" i="20" s="1"/>
  <c r="M13" i="20"/>
  <c r="E14" i="20"/>
  <c r="G14" i="20" s="1"/>
  <c r="F14" i="20"/>
  <c r="H14" i="20" s="1"/>
  <c r="E15" i="20"/>
  <c r="G15" i="20" s="1"/>
  <c r="F15" i="20"/>
  <c r="H15" i="20" s="1"/>
  <c r="L15" i="20"/>
  <c r="P15" i="20" s="1"/>
  <c r="M15" i="20"/>
  <c r="E16" i="20"/>
  <c r="G16" i="20" s="1"/>
  <c r="F16" i="20"/>
  <c r="H16" i="20" s="1"/>
  <c r="L16" i="20"/>
  <c r="P16" i="20" s="1"/>
  <c r="M16" i="20"/>
  <c r="M20" i="20" s="1"/>
  <c r="E17" i="20"/>
  <c r="G17" i="20" s="1"/>
  <c r="F17" i="20"/>
  <c r="H17" i="20" s="1"/>
  <c r="L17" i="20"/>
  <c r="P17" i="20" s="1"/>
  <c r="M17" i="20"/>
  <c r="M19" i="20" s="1"/>
  <c r="E18" i="20"/>
  <c r="G18" i="20" s="1"/>
  <c r="F18" i="20"/>
  <c r="H18" i="20" s="1"/>
  <c r="E19" i="20"/>
  <c r="G19" i="20" s="1"/>
  <c r="F19" i="20"/>
  <c r="H19" i="20" s="1"/>
  <c r="E20" i="20"/>
  <c r="G20" i="20" s="1"/>
  <c r="F20" i="20"/>
  <c r="H20" i="20" s="1"/>
  <c r="E21" i="20"/>
  <c r="G21" i="20" s="1"/>
  <c r="F21" i="20"/>
  <c r="H21" i="20" s="1"/>
  <c r="L21" i="20"/>
  <c r="P21" i="20" s="1"/>
  <c r="M21" i="20"/>
  <c r="M23" i="20"/>
  <c r="M24" i="20"/>
  <c r="D25" i="20"/>
  <c r="H33" i="20"/>
  <c r="H34" i="20"/>
  <c r="G35" i="20"/>
  <c r="H35" i="20" s="1"/>
  <c r="H36" i="20"/>
  <c r="G41" i="20"/>
  <c r="H41" i="20"/>
  <c r="P10" i="19"/>
  <c r="M14" i="19" s="1"/>
  <c r="Q10" i="19"/>
  <c r="N14" i="19" s="1"/>
  <c r="O14" i="19"/>
  <c r="M12" i="18"/>
  <c r="N12" i="18"/>
  <c r="O12" i="18"/>
  <c r="F13" i="18"/>
  <c r="G13" i="18"/>
  <c r="O13" i="18"/>
  <c r="F14" i="18"/>
  <c r="M14" i="18" s="1"/>
  <c r="G14" i="18"/>
  <c r="N14" i="18" s="1"/>
  <c r="O14" i="18"/>
  <c r="F15" i="18"/>
  <c r="M15" i="18" s="1"/>
  <c r="G15" i="18"/>
  <c r="N15" i="18" s="1"/>
  <c r="O15" i="18"/>
  <c r="F16" i="18"/>
  <c r="M16" i="18" s="1"/>
  <c r="G16" i="18"/>
  <c r="N16" i="18" s="1"/>
  <c r="O16" i="18"/>
  <c r="F17" i="18"/>
  <c r="M17" i="18" s="1"/>
  <c r="N17" i="18"/>
  <c r="O17" i="18"/>
  <c r="F18" i="18"/>
  <c r="M18" i="18" s="1"/>
  <c r="G18" i="18"/>
  <c r="N18" i="18" s="1"/>
  <c r="O18" i="18"/>
  <c r="F19" i="18"/>
  <c r="M19" i="18" s="1"/>
  <c r="G19" i="18"/>
  <c r="N19" i="18" s="1"/>
  <c r="O19" i="18"/>
  <c r="F20" i="18"/>
  <c r="M20" i="18" s="1"/>
  <c r="G20" i="18"/>
  <c r="N20" i="18" s="1"/>
  <c r="O20" i="18"/>
  <c r="F21" i="18"/>
  <c r="M21" i="18" s="1"/>
  <c r="G21" i="18"/>
  <c r="N21" i="18" s="1"/>
  <c r="O21" i="18"/>
  <c r="F22" i="18"/>
  <c r="M22" i="18" s="1"/>
  <c r="G22" i="18"/>
  <c r="N22" i="18" s="1"/>
  <c r="O22" i="18"/>
  <c r="M26" i="18"/>
  <c r="N26" i="18"/>
  <c r="C28" i="18"/>
  <c r="F33" i="18"/>
  <c r="G33" i="18"/>
  <c r="G36" i="18"/>
  <c r="G37" i="18"/>
  <c r="G38" i="18"/>
  <c r="G39" i="18"/>
  <c r="F40" i="18"/>
  <c r="F44" i="18"/>
  <c r="G44" i="18"/>
  <c r="B14" i="17"/>
  <c r="C14" i="17"/>
  <c r="B15" i="17"/>
  <c r="C15" i="17"/>
  <c r="B22" i="17"/>
  <c r="C16" i="17" l="1"/>
  <c r="L12" i="20"/>
  <c r="P12" i="20" s="1"/>
  <c r="M13" i="18"/>
  <c r="F24" i="18"/>
  <c r="F28" i="18" s="1"/>
  <c r="B16" i="17"/>
  <c r="B25" i="17" s="1"/>
  <c r="G24" i="18"/>
  <c r="N24" i="18" s="1"/>
  <c r="G40" i="18"/>
  <c r="O21" i="20"/>
  <c r="O17" i="20"/>
  <c r="O16" i="20"/>
  <c r="O13" i="20"/>
  <c r="P14" i="19"/>
  <c r="C22" i="17"/>
  <c r="E12" i="20"/>
  <c r="G12" i="20" s="1"/>
  <c r="N12" i="20" s="1"/>
  <c r="O12" i="20"/>
  <c r="O28" i="18"/>
  <c r="H37" i="20"/>
  <c r="O20" i="20"/>
  <c r="N21" i="20"/>
  <c r="N20" i="20"/>
  <c r="O19" i="20"/>
  <c r="L14" i="20"/>
  <c r="P14" i="20" s="1"/>
  <c r="L20" i="20"/>
  <c r="P20" i="20" s="1"/>
  <c r="N19" i="20"/>
  <c r="N17" i="20"/>
  <c r="N16" i="20"/>
  <c r="O15" i="20"/>
  <c r="N13" i="20"/>
  <c r="Q14" i="19"/>
  <c r="L19" i="20"/>
  <c r="P19" i="20" s="1"/>
  <c r="L18" i="20"/>
  <c r="P18" i="20" s="1"/>
  <c r="N15" i="20"/>
  <c r="G23" i="20"/>
  <c r="N23" i="20" s="1"/>
  <c r="H24" i="20"/>
  <c r="O24" i="20" s="1"/>
  <c r="N11" i="20"/>
  <c r="H23" i="20"/>
  <c r="O23" i="20" s="1"/>
  <c r="G24" i="20"/>
  <c r="N24" i="20" s="1"/>
  <c r="N25" i="18"/>
  <c r="N13" i="18"/>
  <c r="H11" i="20"/>
  <c r="M25" i="18"/>
  <c r="G37" i="20"/>
  <c r="M18" i="20"/>
  <c r="N18" i="20" s="1"/>
  <c r="M14" i="20"/>
  <c r="N14" i="20" s="1"/>
  <c r="P8" i="16"/>
  <c r="T8" i="16"/>
  <c r="V8" i="16"/>
  <c r="X8" i="16"/>
  <c r="P9" i="16"/>
  <c r="T9" i="16"/>
  <c r="V9" i="16"/>
  <c r="X9" i="16"/>
  <c r="N10" i="16"/>
  <c r="Q10" i="16"/>
  <c r="R10" i="16"/>
  <c r="U10" i="16"/>
  <c r="T15" i="16"/>
  <c r="V15" i="16"/>
  <c r="X15" i="16"/>
  <c r="P16" i="16"/>
  <c r="T16" i="16"/>
  <c r="V16" i="16"/>
  <c r="X16" i="16"/>
  <c r="N17" i="16"/>
  <c r="Q17" i="16"/>
  <c r="R17" i="16"/>
  <c r="U17" i="16"/>
  <c r="C25" i="17" l="1"/>
  <c r="M24" i="18"/>
  <c r="M28" i="18" s="1"/>
  <c r="W9" i="16"/>
  <c r="W8" i="16"/>
  <c r="P17" i="16"/>
  <c r="P25" i="20"/>
  <c r="H29" i="20" s="1"/>
  <c r="V10" i="16"/>
  <c r="N28" i="18"/>
  <c r="O18" i="20"/>
  <c r="N25" i="20"/>
  <c r="G28" i="20" s="1"/>
  <c r="G28" i="18"/>
  <c r="G42" i="18" s="1"/>
  <c r="G46" i="18" s="1"/>
  <c r="G47" i="18" s="1"/>
  <c r="F42" i="18"/>
  <c r="F46" i="18" s="1"/>
  <c r="F47" i="18" s="1"/>
  <c r="O11" i="20"/>
  <c r="H25" i="20"/>
  <c r="G25" i="20"/>
  <c r="O14" i="20"/>
  <c r="T17" i="16"/>
  <c r="X17" i="16"/>
  <c r="V17" i="16"/>
  <c r="X10" i="16"/>
  <c r="W16" i="16"/>
  <c r="W15" i="16"/>
  <c r="T10" i="16"/>
  <c r="P10" i="16"/>
  <c r="E23" i="14"/>
  <c r="O25" i="20" l="1"/>
  <c r="H28" i="20" s="1"/>
  <c r="H30" i="20" s="1"/>
  <c r="H39" i="20" s="1"/>
  <c r="H43" i="20" s="1"/>
  <c r="H44" i="20" s="1"/>
  <c r="G29" i="20"/>
  <c r="G30" i="20" s="1"/>
  <c r="G39" i="20" s="1"/>
  <c r="G43" i="20" s="1"/>
  <c r="G44" i="20" s="1"/>
  <c r="W10" i="16"/>
  <c r="W17" i="16"/>
  <c r="C15" i="5" l="1"/>
  <c r="E15" i="5"/>
  <c r="C16" i="5"/>
  <c r="E16" i="5"/>
  <c r="C17" i="5"/>
  <c r="E17" i="5"/>
  <c r="E21" i="5" s="1"/>
  <c r="L21" i="5" s="1"/>
  <c r="E31" i="5"/>
  <c r="K32" i="5"/>
  <c r="L40" i="5"/>
  <c r="L41" i="5"/>
  <c r="L48" i="5"/>
  <c r="L49" i="5"/>
  <c r="L50" i="5"/>
  <c r="L51" i="5"/>
  <c r="L52" i="5"/>
  <c r="E53" i="5"/>
  <c r="E56" i="5" s="1"/>
  <c r="K54" i="5"/>
  <c r="L62" i="5"/>
  <c r="L63" i="5"/>
  <c r="B87" i="5"/>
  <c r="C87" i="5"/>
  <c r="E87" i="5"/>
  <c r="F87" i="5"/>
  <c r="B88" i="5"/>
  <c r="C88" i="5"/>
  <c r="E88" i="5"/>
  <c r="F88" i="5"/>
  <c r="B89" i="5"/>
  <c r="C89" i="5"/>
  <c r="E89" i="5"/>
  <c r="F89" i="5"/>
  <c r="B90" i="5"/>
  <c r="C90" i="5"/>
  <c r="E90" i="5"/>
  <c r="F90" i="5"/>
  <c r="C100" i="5"/>
  <c r="L28" i="5" s="1"/>
  <c r="C108" i="5"/>
  <c r="L29" i="5" s="1"/>
  <c r="C116" i="5"/>
  <c r="L30" i="5" s="1"/>
  <c r="B141" i="5"/>
  <c r="C141" i="5"/>
  <c r="E141" i="5"/>
  <c r="F141" i="5"/>
  <c r="B142" i="5"/>
  <c r="C142" i="5"/>
  <c r="E142" i="5"/>
  <c r="F142" i="5"/>
  <c r="B143" i="5"/>
  <c r="C143" i="5"/>
  <c r="E143" i="5"/>
  <c r="F143" i="5"/>
  <c r="B144" i="5"/>
  <c r="C144" i="5"/>
  <c r="E144" i="5"/>
  <c r="F144" i="5"/>
  <c r="C154" i="5"/>
  <c r="C162" i="5"/>
  <c r="C170" i="5"/>
  <c r="L15" i="5" l="1"/>
  <c r="L16" i="5" s="1"/>
  <c r="L17" i="5"/>
  <c r="L18" i="5" s="1"/>
  <c r="G141" i="5"/>
  <c r="G87" i="5"/>
  <c r="G144" i="5"/>
  <c r="G90" i="5"/>
  <c r="G143" i="5"/>
  <c r="L64" i="5"/>
  <c r="L55" i="5"/>
  <c r="G142" i="5"/>
  <c r="G89" i="5"/>
  <c r="G88" i="5"/>
  <c r="L42" i="5"/>
  <c r="L54" i="5"/>
  <c r="E34" i="5"/>
  <c r="O12" i="4"/>
  <c r="T12" i="4" s="1"/>
  <c r="B17" i="4"/>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O16" i="4"/>
  <c r="O17" i="4"/>
  <c r="O18" i="4"/>
  <c r="O19" i="4"/>
  <c r="O20" i="4"/>
  <c r="O21" i="4"/>
  <c r="O22" i="4"/>
  <c r="O23" i="4"/>
  <c r="O24" i="4"/>
  <c r="O25" i="4"/>
  <c r="T21" i="4" l="1"/>
  <c r="V21" i="4" s="1"/>
  <c r="W21" i="4" s="1"/>
  <c r="Q21" i="4"/>
  <c r="T17" i="4"/>
  <c r="V17" i="4" s="1"/>
  <c r="Q17" i="4"/>
  <c r="R17" i="4" s="1"/>
  <c r="T18" i="4"/>
  <c r="V18" i="4" s="1"/>
  <c r="W18" i="4" s="1"/>
  <c r="Q18" i="4"/>
  <c r="R18" i="4" s="1"/>
  <c r="T24" i="4"/>
  <c r="V24" i="4" s="1"/>
  <c r="W24" i="4" s="1"/>
  <c r="Q24" i="4"/>
  <c r="T20" i="4"/>
  <c r="V20" i="4" s="1"/>
  <c r="W20" i="4" s="1"/>
  <c r="Q20" i="4"/>
  <c r="T16" i="4"/>
  <c r="V16" i="4" s="1"/>
  <c r="W16" i="4" s="1"/>
  <c r="Q16" i="4"/>
  <c r="R16" i="4" s="1"/>
  <c r="T22" i="4"/>
  <c r="V22" i="4" s="1"/>
  <c r="W22" i="4" s="1"/>
  <c r="Q22" i="4"/>
  <c r="T25" i="4"/>
  <c r="V25" i="4" s="1"/>
  <c r="W25" i="4" s="1"/>
  <c r="Q25" i="4"/>
  <c r="T23" i="4"/>
  <c r="V23" i="4" s="1"/>
  <c r="W23" i="4" s="1"/>
  <c r="Q23" i="4"/>
  <c r="T19" i="4"/>
  <c r="V19" i="4" s="1"/>
  <c r="W19" i="4" s="1"/>
  <c r="Q19" i="4"/>
  <c r="G145" i="5"/>
  <c r="G91" i="5"/>
  <c r="L26" i="5" s="1"/>
  <c r="L56" i="5"/>
  <c r="L27" i="5" l="1"/>
  <c r="L33" i="5" s="1"/>
  <c r="M50" i="5"/>
  <c r="M48" i="5"/>
  <c r="M56" i="5"/>
  <c r="M49" i="5"/>
  <c r="M51" i="5"/>
  <c r="E59" i="5"/>
  <c r="E60" i="5" s="1"/>
  <c r="M55" i="5"/>
  <c r="E58" i="5"/>
  <c r="M54" i="5"/>
  <c r="L32" i="5" l="1"/>
  <c r="L34" i="5" s="1"/>
  <c r="M34" i="5" l="1"/>
  <c r="E37" i="5"/>
  <c r="E38" i="5" s="1"/>
  <c r="M28" i="5"/>
  <c r="M52" i="5"/>
  <c r="M30" i="5"/>
  <c r="M29" i="5"/>
  <c r="E36" i="5"/>
  <c r="M26" i="5"/>
  <c r="M27" i="5"/>
  <c r="M33" i="5"/>
  <c r="M32" i="5"/>
</calcChain>
</file>

<file path=xl/comments1.xml><?xml version="1.0" encoding="utf-8"?>
<comments xmlns="http://schemas.openxmlformats.org/spreadsheetml/2006/main">
  <authors>
    <author>Administrator</author>
  </authors>
  <commentList>
    <comment ref="I5" authorId="0" shapeId="0">
      <text>
        <r>
          <rPr>
            <sz val="11"/>
            <color indexed="81"/>
            <rFont val="Calibri"/>
            <family val="2"/>
            <scheme val="minor"/>
          </rPr>
          <t xml:space="preserve">Will be provided in January </t>
        </r>
      </text>
    </comment>
    <comment ref="I6" authorId="0" shapeId="0">
      <text>
        <r>
          <rPr>
            <b/>
            <sz val="9"/>
            <color indexed="81"/>
            <rFont val="Tahoma"/>
            <family val="2"/>
          </rPr>
          <t>Administrator:</t>
        </r>
        <r>
          <rPr>
            <sz val="9"/>
            <color indexed="81"/>
            <rFont val="Tahoma"/>
            <family val="2"/>
          </rPr>
          <t xml:space="preserve">
Will be provided in January</t>
        </r>
      </text>
    </comment>
  </commentList>
</comments>
</file>

<file path=xl/comments2.xml><?xml version="1.0" encoding="utf-8"?>
<comments xmlns="http://schemas.openxmlformats.org/spreadsheetml/2006/main">
  <authors>
    <author>Sarah Anders</author>
  </authors>
  <commentList>
    <comment ref="G24" authorId="0" shapeId="0">
      <text>
        <r>
          <rPr>
            <b/>
            <sz val="8"/>
            <color indexed="81"/>
            <rFont val="Tahoma"/>
            <family val="2"/>
          </rPr>
          <t>Note:</t>
        </r>
        <r>
          <rPr>
            <sz val="8"/>
            <color indexed="81"/>
            <rFont val="Tahoma"/>
            <family val="2"/>
          </rPr>
          <t xml:space="preserve"> formula assumes ALL job classes are eligible for premium pay.  If that is incorrect, adjust formula to only sum the salaries of applicable job classes.</t>
        </r>
      </text>
    </comment>
    <comment ref="A26" authorId="0" shapeId="0">
      <text>
        <r>
          <rPr>
            <sz val="8"/>
            <color indexed="81"/>
            <rFont val="Tahoma"/>
            <family val="2"/>
          </rPr>
          <t>If overtime is received, use formula:
low/high salary (column F/G) for applicable job class(es) x 1.5 x (# overtime hrs in PPD/80).</t>
        </r>
      </text>
    </comment>
    <comment ref="A27" authorId="0" shapeId="0">
      <text>
        <r>
          <rPr>
            <sz val="8"/>
            <color indexed="81"/>
            <rFont val="Tahoma"/>
            <family val="2"/>
          </rPr>
          <t>Ex. Uniform allowance.</t>
        </r>
      </text>
    </comment>
    <comment ref="G31" authorId="0" shapeId="0">
      <text>
        <r>
          <rPr>
            <sz val="8"/>
            <color indexed="81"/>
            <rFont val="Tahoma"/>
            <family val="2"/>
          </rPr>
          <t>Enter estimated fringe benefit costs here.  These will be recalculated once the Controller's Office inputs fringe rates above.</t>
        </r>
      </text>
    </comment>
    <comment ref="A36" authorId="0" shapeId="0">
      <text>
        <r>
          <rPr>
            <sz val="8"/>
            <color indexed="81"/>
            <rFont val="Tahoma"/>
            <family val="2"/>
          </rPr>
          <t>Include any estimated capital costs (for ex. any materials, supplies, or other equipment) and any other costs not included above.</t>
        </r>
      </text>
    </comment>
  </commentList>
</comments>
</file>

<file path=xl/comments3.xml><?xml version="1.0" encoding="utf-8"?>
<comments xmlns="http://schemas.openxmlformats.org/spreadsheetml/2006/main">
  <authors>
    <author>Sarah Anders</author>
  </authors>
  <commentList>
    <comment ref="J5" authorId="0" shapeId="0">
      <text>
        <r>
          <rPr>
            <sz val="8"/>
            <color indexed="81"/>
            <rFont val="Tahoma"/>
            <family val="2"/>
          </rPr>
          <t>Usually yes.</t>
        </r>
      </text>
    </comment>
    <comment ref="M9" authorId="0" shapeId="0">
      <text>
        <r>
          <rPr>
            <sz val="8"/>
            <color indexed="81"/>
            <rFont val="Tahoma"/>
            <family val="2"/>
          </rPr>
          <t>Can be partial FTE.</t>
        </r>
      </text>
    </comment>
  </commentList>
</comments>
</file>

<file path=xl/comments4.xml><?xml version="1.0" encoding="utf-8"?>
<comments xmlns="http://schemas.openxmlformats.org/spreadsheetml/2006/main">
  <authors>
    <author>Controller Accounting Ops. Co</author>
  </authors>
  <commentList>
    <comment ref="B12" authorId="0" shapeId="0">
      <text>
        <r>
          <rPr>
            <b/>
            <sz val="8"/>
            <color indexed="81"/>
            <rFont val="Tahoma"/>
            <family val="2"/>
          </rPr>
          <t xml:space="preserve">Controller Accounting Ops. Co:
</t>
        </r>
        <r>
          <rPr>
            <sz val="8"/>
            <color indexed="81"/>
            <rFont val="Tahoma"/>
            <family val="2"/>
          </rPr>
          <t>salary "tied" 80% of transit operator</t>
        </r>
      </text>
    </comment>
  </commentList>
</comments>
</file>

<file path=xl/sharedStrings.xml><?xml version="1.0" encoding="utf-8"?>
<sst xmlns="http://schemas.openxmlformats.org/spreadsheetml/2006/main" count="2166" uniqueCount="1036">
  <si>
    <t xml:space="preserve">BUDGET FORM 1A: Table Summary of Major Budget Changes </t>
  </si>
  <si>
    <t>DEPARTMENT:</t>
  </si>
  <si>
    <t>Major General Fund-Related Changes (Inclusive of Target and LOADED IN SYSTEM)</t>
  </si>
  <si>
    <t>Table 1</t>
  </si>
  <si>
    <t>Program Code</t>
  </si>
  <si>
    <t>Program Title</t>
  </si>
  <si>
    <t>Non General Fund-Related Changes (LOADED IN SYSTEM)</t>
  </si>
  <si>
    <t>Table 2</t>
  </si>
  <si>
    <t>Explanation of increase or reduction and resulting service impact. Please note whether the reduction is on-going or one-time.</t>
  </si>
  <si>
    <t>FY 2016-17 General Fund Uses</t>
  </si>
  <si>
    <t>Change in FTEs in 
FY 2017-18</t>
  </si>
  <si>
    <t>Revenue Description &amp; Explanation of Change</t>
  </si>
  <si>
    <t>Subobject Title</t>
  </si>
  <si>
    <t>Sobj</t>
  </si>
  <si>
    <t>Obj</t>
  </si>
  <si>
    <t>Char</t>
  </si>
  <si>
    <t>Program</t>
  </si>
  <si>
    <t>Subfund</t>
  </si>
  <si>
    <t>GFS</t>
  </si>
  <si>
    <t>FILL IN</t>
  </si>
  <si>
    <t>NEW</t>
  </si>
  <si>
    <t>Budget System Report 15.40.007</t>
  </si>
  <si>
    <t>All submissions must be formatted appropriately so that printed copies are easily readable for the public.</t>
  </si>
  <si>
    <t>Please contact your Mayor's Office or Controller's Office Analyst if you need assistance running this report.</t>
  </si>
  <si>
    <r>
      <t>Note</t>
    </r>
    <r>
      <rPr>
        <sz val="11"/>
        <rFont val="Arial"/>
        <family val="2"/>
      </rPr>
      <t xml:space="preserve">: To submit this information, run the </t>
    </r>
    <r>
      <rPr>
        <b/>
        <sz val="11"/>
        <rFont val="Arial"/>
        <family val="2"/>
      </rPr>
      <t>15.40.007</t>
    </r>
    <r>
      <rPr>
        <sz val="11"/>
        <rFont val="Arial"/>
        <family val="2"/>
      </rPr>
      <t xml:space="preserve"> report from the budget system. </t>
    </r>
  </si>
  <si>
    <t>BUDGET FORM 2A: Revenue Report</t>
  </si>
  <si>
    <t>Note:</t>
  </si>
  <si>
    <t>Discontinued</t>
  </si>
  <si>
    <t>D</t>
  </si>
  <si>
    <t>New</t>
  </si>
  <si>
    <t>N</t>
  </si>
  <si>
    <t>Modified</t>
  </si>
  <si>
    <t>M</t>
  </si>
  <si>
    <t>Continuing</t>
  </si>
  <si>
    <t>C</t>
  </si>
  <si>
    <t>Fee Status:</t>
  </si>
  <si>
    <t>Fee Prior to Last Increase</t>
  </si>
  <si>
    <t>Fiscal Year of Last Increase</t>
  </si>
  <si>
    <t>FY 2016-17 Cost Recovery (Est.)</t>
  </si>
  <si>
    <t>Unit Basis (e.g.. per sq. ft./)</t>
  </si>
  <si>
    <t>Index</t>
  </si>
  <si>
    <t>Subobj</t>
  </si>
  <si>
    <t>Auto CPI Adjust Yes/No</t>
  </si>
  <si>
    <t>Code Authorization</t>
  </si>
  <si>
    <t>Description</t>
  </si>
  <si>
    <t>Fee Status</t>
  </si>
  <si>
    <t>Item</t>
  </si>
  <si>
    <t>TABLE 2 - CONTINUING FEES</t>
  </si>
  <si>
    <t>Fee Status M/N</t>
  </si>
  <si>
    <t>TABLE 1 - MODIFIED AND NEW FEES</t>
  </si>
  <si>
    <t>Budget Form 2B: Schedule of Licenses, Permits, Fines &amp; Service Charges</t>
  </si>
  <si>
    <t>Inflation Factor for FY 2017-18 Fee Auto Increase as per Code Section **</t>
  </si>
  <si>
    <t>FY 2016-17 Units (Est.)</t>
  </si>
  <si>
    <t>FY 2017-18 Revenue Proposed</t>
  </si>
  <si>
    <t>FY 2017-18 Cost Recovery (Est.)</t>
  </si>
  <si>
    <t xml:space="preserve">Please provide supporting documentation for how Departmental overhead rate was derived. </t>
  </si>
  <si>
    <t>Source</t>
  </si>
  <si>
    <t>Rate</t>
  </si>
  <si>
    <t>Indirect Costs</t>
  </si>
  <si>
    <t>Total:</t>
  </si>
  <si>
    <t>Cost</t>
  </si>
  <si>
    <t>Please list and describe the costs of space/facility rental necessary to support the services provided. Add rows as necessary. Ensure that the 'Total' includes the sum of all rows with cost information.</t>
  </si>
  <si>
    <t>Other Costs</t>
  </si>
  <si>
    <t>Materials and Supplies</t>
  </si>
  <si>
    <t>Space Rental Equivalent</t>
  </si>
  <si>
    <t>Salary and Benefits Amount</t>
  </si>
  <si>
    <t>Hourly Rate</t>
  </si>
  <si>
    <t>Hours Worked</t>
  </si>
  <si>
    <t>Salary and Benefits Amount per FTE</t>
  </si>
  <si>
    <t>Job Class Title</t>
  </si>
  <si>
    <t>Job Class</t>
  </si>
  <si>
    <t>Please fill out the Salary and Benefits Amount per FTE column</t>
  </si>
  <si>
    <t>Hours per Unit of Service</t>
  </si>
  <si>
    <t>Description of Work</t>
  </si>
  <si>
    <t>JobClass</t>
  </si>
  <si>
    <t>Please also provide a description of the work and the estimated hours for each job class required to perform each unit of service</t>
  </si>
  <si>
    <t>Please use the worksheet below to list all job classes necessary to support the services provided. Add rows if necessary.</t>
  </si>
  <si>
    <t>Labor and Benefits</t>
  </si>
  <si>
    <t>Direct Costs</t>
  </si>
  <si>
    <t>Estimated Costs Worksheet FY 2017-18</t>
  </si>
  <si>
    <t>Payment facility</t>
  </si>
  <si>
    <t>Processes Payment</t>
  </si>
  <si>
    <t>Test</t>
  </si>
  <si>
    <t>L</t>
  </si>
  <si>
    <t>K</t>
  </si>
  <si>
    <t>J</t>
  </si>
  <si>
    <t>Over (+) or Under (-) 100% Cost Recovery (B-H):</t>
  </si>
  <si>
    <t>I</t>
  </si>
  <si>
    <t>Required Fee For 100% Cost Recovery (F/A):</t>
  </si>
  <si>
    <t>H</t>
  </si>
  <si>
    <t>G</t>
  </si>
  <si>
    <t>F</t>
  </si>
  <si>
    <t>Central Services Overhead</t>
  </si>
  <si>
    <t>Departmental Overhead</t>
  </si>
  <si>
    <t>E</t>
  </si>
  <si>
    <r>
      <t>Fee per Unit (</t>
    </r>
    <r>
      <rPr>
        <b/>
        <i/>
        <sz val="11"/>
        <rFont val="Arial"/>
        <family val="2"/>
      </rPr>
      <t>Proposed</t>
    </r>
    <r>
      <rPr>
        <b/>
        <sz val="11"/>
        <rFont val="Arial"/>
        <family val="2"/>
      </rPr>
      <t>)</t>
    </r>
  </si>
  <si>
    <t>B</t>
  </si>
  <si>
    <t>Other (Please Describe on Worksheet)</t>
  </si>
  <si>
    <t>Materials &amp; Supplies</t>
  </si>
  <si>
    <t>(# of Units of Service Provided)</t>
  </si>
  <si>
    <t>% of Total</t>
  </si>
  <si>
    <t>Quantity  Estimated</t>
  </si>
  <si>
    <t>A</t>
  </si>
  <si>
    <t xml:space="preserve"> ESTIMATED REVENUE DERIVED FROM SERVICE</t>
  </si>
  <si>
    <t>FY2017-18</t>
  </si>
  <si>
    <t xml:space="preserve">Over (+) or Under (-) 100% Cost Recovery (B-H) </t>
  </si>
  <si>
    <t>Required Fee For 100% Cost Recovery (F/A)</t>
  </si>
  <si>
    <t>% Current Fee Change from Prior Fee:</t>
  </si>
  <si>
    <t>Current Fee Increase/Decrease from Prior Fee:</t>
  </si>
  <si>
    <t>2010-11</t>
  </si>
  <si>
    <t>Fiscal Year of Prior Fee Change:</t>
  </si>
  <si>
    <t>Fee Prior to Current:</t>
  </si>
  <si>
    <t>FY 2017-18 Proposed Fee Increase/Decrease:</t>
  </si>
  <si>
    <t>Please provide description of service</t>
  </si>
  <si>
    <t>Detailed Service Description:</t>
  </si>
  <si>
    <t>(3)</t>
  </si>
  <si>
    <t>(2)</t>
  </si>
  <si>
    <t>Fee Status (New/Modified):</t>
  </si>
  <si>
    <t>(1)</t>
  </si>
  <si>
    <t>Proposed Fee (FY 2017-18):</t>
  </si>
  <si>
    <t>Admin Code Section X.X</t>
  </si>
  <si>
    <t xml:space="preserve">Code Authorization/
Proposed Fee Ordinance/File No: </t>
  </si>
  <si>
    <t>6999X</t>
  </si>
  <si>
    <t xml:space="preserve">SubObject of Proposed Revenue: </t>
  </si>
  <si>
    <t xml:space="preserve">Jane Smart       </t>
  </si>
  <si>
    <t xml:space="preserve">Fee Administrator: </t>
  </si>
  <si>
    <t>99000X</t>
  </si>
  <si>
    <t xml:space="preserve">Index Code of Proposed Revenue: </t>
  </si>
  <si>
    <t>Department ABC</t>
  </si>
  <si>
    <t xml:space="preserve">Department Providing Service: </t>
  </si>
  <si>
    <t>Fee XYZ</t>
  </si>
  <si>
    <t xml:space="preserve">Fee Name:   </t>
  </si>
  <si>
    <t>ABC</t>
  </si>
  <si>
    <t xml:space="preserve">DEPARTMENT: </t>
  </si>
  <si>
    <t>PLEASE FILL OUT HIGHLIGHTED AREAS AND PROVIDE A DETAILED DESCRIPTION OF THE SERVICE</t>
  </si>
  <si>
    <t>Budget Form 2C: Fee Cost Recovery</t>
  </si>
  <si>
    <t>Explanation of Change for each Budget Year</t>
  </si>
  <si>
    <t>Change from FY 2017-18 Base Budget</t>
  </si>
  <si>
    <t>FY 2017-18 Dept Proposed</t>
  </si>
  <si>
    <t>FY 2017-18 Base Budget</t>
  </si>
  <si>
    <t>Subobject</t>
  </si>
  <si>
    <t>Budget System Report 15.40.006 Work Order Requests and Recoveries (at Subobject Level)</t>
  </si>
  <si>
    <t>Object Title</t>
  </si>
  <si>
    <t>Object</t>
  </si>
  <si>
    <t>Budget System Report 15.40.005 Expenditures (at Object Level)</t>
  </si>
  <si>
    <r>
      <t>Note</t>
    </r>
    <r>
      <rPr>
        <sz val="11"/>
        <rFont val="Arial"/>
        <family val="2"/>
      </rPr>
      <t xml:space="preserve">: To submit this information, please run the </t>
    </r>
    <r>
      <rPr>
        <b/>
        <sz val="11"/>
        <rFont val="Arial"/>
        <family val="2"/>
      </rPr>
      <t xml:space="preserve">15.40.005 </t>
    </r>
    <r>
      <rPr>
        <sz val="11"/>
        <rFont val="Arial"/>
        <family val="2"/>
      </rPr>
      <t xml:space="preserve">and </t>
    </r>
    <r>
      <rPr>
        <b/>
        <sz val="11"/>
        <rFont val="Arial"/>
        <family val="2"/>
      </rPr>
      <t>15.40.006</t>
    </r>
    <r>
      <rPr>
        <sz val="11"/>
        <rFont val="Arial"/>
        <family val="2"/>
      </rPr>
      <t xml:space="preserve"> reports from the budget system and fill in the column for the explanation of change.</t>
    </r>
  </si>
  <si>
    <t>DEPARTMENT NAME:</t>
  </si>
  <si>
    <t>BUDGET FORM 3A: Program Expenditure Report</t>
  </si>
  <si>
    <t>Reason for Variance or Missing</t>
  </si>
  <si>
    <t>BY+1 Dept Request Amt</t>
  </si>
  <si>
    <t>BY Dept Request Amt</t>
  </si>
  <si>
    <t>Subobject Code</t>
  </si>
  <si>
    <t>Character Code</t>
  </si>
  <si>
    <t>Grant Code</t>
  </si>
  <si>
    <t>Project Title</t>
  </si>
  <si>
    <t>Project Code</t>
  </si>
  <si>
    <t>Plan Index Code Title</t>
  </si>
  <si>
    <t>Plan Index Code Code</t>
  </si>
  <si>
    <t>FundStructure Title</t>
  </si>
  <si>
    <t>FundStructure Code</t>
  </si>
  <si>
    <t>GeneralFundSupportType</t>
  </si>
  <si>
    <t>Division Code</t>
  </si>
  <si>
    <t>Department Code</t>
  </si>
  <si>
    <t>Variance</t>
  </si>
  <si>
    <t>Cut and Paste from 15.20.012 report - 'details in eturn' tab</t>
  </si>
  <si>
    <t>Select Department Phase only</t>
  </si>
  <si>
    <r>
      <t>Note</t>
    </r>
    <r>
      <rPr>
        <sz val="11"/>
        <rFont val="Arial"/>
        <family val="2"/>
      </rPr>
      <t xml:space="preserve">: To submit this information, please run the </t>
    </r>
    <r>
      <rPr>
        <b/>
        <sz val="11"/>
        <rFont val="Arial"/>
        <family val="2"/>
      </rPr>
      <t xml:space="preserve">15.20.012 </t>
    </r>
    <r>
      <rPr>
        <sz val="11"/>
        <rFont val="Arial"/>
        <family val="2"/>
      </rPr>
      <t>report from the budget system, cut and paste the detailed results, and manually fill in the column for the explanation of change.</t>
    </r>
  </si>
  <si>
    <t>Please utilize the system to identify out of balance workorders and give a narrative explanation as to why the workorder is out of balance</t>
  </si>
  <si>
    <t>BUDGET FORM 3B: Workorder Balancing Report</t>
  </si>
  <si>
    <t xml:space="preserve">placeholder - submitted online. See instructions document, Form 5 for details. </t>
  </si>
  <si>
    <t>Form 5: COIT Project Request Form</t>
  </si>
  <si>
    <t>GRAND TOTAL</t>
  </si>
  <si>
    <t>Total Cost with Sales Tax</t>
  </si>
  <si>
    <t>Total Cost</t>
  </si>
  <si>
    <t>Cost Per Unit</t>
  </si>
  <si>
    <t>Number of Units</t>
  </si>
  <si>
    <t>Total mileage</t>
  </si>
  <si>
    <t>In-service date</t>
  </si>
  <si>
    <t>Make and model</t>
  </si>
  <si>
    <t>VIN</t>
  </si>
  <si>
    <t>Type (e.g. IT, Vehicle, Other)</t>
  </si>
  <si>
    <t>New/
Replace</t>
  </si>
  <si>
    <t>Index Code</t>
  </si>
  <si>
    <t>Priority #</t>
  </si>
  <si>
    <t>Fiscal Year</t>
  </si>
  <si>
    <t>Sales Tax:</t>
  </si>
  <si>
    <t>Information on vehicle being replaced</t>
  </si>
  <si>
    <t>NOTE: General Fund Departments may only use this table if they meet their reduction targets</t>
  </si>
  <si>
    <t>Departments should not budget in Objects 063 and 064</t>
  </si>
  <si>
    <t>Justifcation of Need</t>
  </si>
  <si>
    <t>Cost per Unit</t>
  </si>
  <si>
    <t>Do not load General Fund equipment requests in the budget system - they will be loaded centrally in Mayor phase.</t>
  </si>
  <si>
    <t>Equipment requests that are part of a Technology Project Proposal should be included on Form 5 only.  Do not list the same equipment requests on Forms 4 and 5.</t>
  </si>
  <si>
    <t xml:space="preserve">Departments that are making a General Fund equipment request that cannot be purchased within the proposed budget submission should complete this form.  </t>
  </si>
  <si>
    <t>FY16-17</t>
  </si>
  <si>
    <t>Replace</t>
  </si>
  <si>
    <t>FY15-16</t>
  </si>
  <si>
    <t>Vehicle</t>
  </si>
  <si>
    <t>BUDGET FORM 4: Equipment Report and Request</t>
  </si>
  <si>
    <t>Base Amt</t>
  </si>
  <si>
    <t>Base Units</t>
  </si>
  <si>
    <t>Equip Title</t>
  </si>
  <si>
    <t>EquipNo</t>
  </si>
  <si>
    <t>FundStr</t>
  </si>
  <si>
    <t>For replacement vehicles, please list additional information on the vehicle being replaced</t>
  </si>
  <si>
    <t>Copy and paste from an equipment report the fund, index code, equipment number, title, base units, and base amount</t>
  </si>
  <si>
    <t>Please list equipment already reviewed and approved by the Mayor's Budget Office, the Budget and Legislative Analyst, and the Board of Supervisors</t>
  </si>
  <si>
    <t xml:space="preserve">placeholder - submitted online. See instructions document, Form 6 for details. </t>
  </si>
  <si>
    <t>Form 6: Capital Budget Request Form</t>
  </si>
  <si>
    <t>TOTAL</t>
  </si>
  <si>
    <t xml:space="preserve">Interim Exception? (Y/N) If Yes - Explanation </t>
  </si>
  <si>
    <t>Explanation of Addition or Reduction</t>
  </si>
  <si>
    <t>FTE Count</t>
  </si>
  <si>
    <t>Total Salary and Fringe Amount</t>
  </si>
  <si>
    <t>FY 2017-18</t>
  </si>
  <si>
    <t>Does this change result in a layoff (Y/N)</t>
  </si>
  <si>
    <t>Position Status Indicator</t>
  </si>
  <si>
    <t>Title</t>
  </si>
  <si>
    <t>Reference Number</t>
  </si>
  <si>
    <t>Position Action Indicator</t>
  </si>
  <si>
    <t>Budget System Report 15.40.025</t>
  </si>
  <si>
    <t xml:space="preserve">New positions should be budgeted at .77 FTE in their first year unless you are requesting an interim exception </t>
  </si>
  <si>
    <t>Please explain all position changes and indicate if the change will result in a layoff. (Report will automatically sort by Position Action Indicator)</t>
  </si>
  <si>
    <t xml:space="preserve">Please Run Report 15.40.025: Form 7 Position Changes from the Budget System.  </t>
  </si>
  <si>
    <t>Please indicate if you have no legislation in the box at the top of the form.</t>
  </si>
  <si>
    <t>NOTES:</t>
  </si>
  <si>
    <t>City Attorney Contact</t>
  </si>
  <si>
    <t>Includes Fee (Yes/No)</t>
  </si>
  <si>
    <t>General Fund Impact?  
(Y/N)</t>
  </si>
  <si>
    <t>Description of Local Legislation</t>
  </si>
  <si>
    <r>
      <t xml:space="preserve">My department does </t>
    </r>
    <r>
      <rPr>
        <b/>
        <sz val="11"/>
        <rFont val="Arial"/>
        <family val="2"/>
      </rPr>
      <t>not</t>
    </r>
    <r>
      <rPr>
        <sz val="11"/>
        <rFont val="Arial"/>
        <family val="2"/>
      </rPr>
      <t xml:space="preserve"> require any legislation to be filed with either year's budget.</t>
    </r>
  </si>
  <si>
    <t>"x" if affirmation is true</t>
  </si>
  <si>
    <t>Affirmation</t>
  </si>
  <si>
    <t>Total # Years</t>
  </si>
  <si>
    <t>End (MM/DD/YY)</t>
  </si>
  <si>
    <t>Start (MM/DD/YY)</t>
  </si>
  <si>
    <t>Brief Explanation of Service Impact</t>
  </si>
  <si>
    <t>Change Contract Hours</t>
  </si>
  <si>
    <t>Net Change GFS           (D - C)</t>
  </si>
  <si>
    <t>Net Change Total             (B - A)</t>
  </si>
  <si>
    <t>Total Contract Hours</t>
  </si>
  <si>
    <t>Total GF Support (D)</t>
  </si>
  <si>
    <t>% GFS</t>
  </si>
  <si>
    <t>Proposed Budget Amount (B)</t>
  </si>
  <si>
    <t xml:space="preserve">Total GF Support (C) </t>
  </si>
  <si>
    <t>Original Budget Amount (A)</t>
  </si>
  <si>
    <t xml:space="preserve">Contract Term  </t>
  </si>
  <si>
    <t># Units</t>
  </si>
  <si>
    <t>Type of Unit (e.g. licenses, widgets, etc.)</t>
  </si>
  <si>
    <t>Fund</t>
  </si>
  <si>
    <t>Brief Service/ Product Description</t>
  </si>
  <si>
    <t>RFP in FY16-17 (Y/N)</t>
  </si>
  <si>
    <t>Non-Profit (Y/N)</t>
  </si>
  <si>
    <t>Contractor Name</t>
  </si>
  <si>
    <t xml:space="preserve">Changes 
(year over year) </t>
  </si>
  <si>
    <t>Data Processing Equipment - Lease/Purchase-Initial</t>
  </si>
  <si>
    <t>06161</t>
  </si>
  <si>
    <t>Software Licensing Fees</t>
  </si>
  <si>
    <t>03596</t>
  </si>
  <si>
    <t>Data Processing Equipment</t>
  </si>
  <si>
    <t>06061</t>
  </si>
  <si>
    <t>Data Processing Equipment Rental</t>
  </si>
  <si>
    <t>03111</t>
  </si>
  <si>
    <t>Data Bases - Library Only</t>
  </si>
  <si>
    <t>04973</t>
  </si>
  <si>
    <t>DP/WP (Data Processing/Word Processing) Equipment Maintenance</t>
  </si>
  <si>
    <t>02911</t>
  </si>
  <si>
    <t>Data Processing Supplies</t>
  </si>
  <si>
    <t>04921</t>
  </si>
  <si>
    <t>Systems Consulting Services</t>
  </si>
  <si>
    <t>02761</t>
  </si>
  <si>
    <t>* For ICT contracts list one of the Subobjects below to capture all IT related appropriations and expenditures:</t>
  </si>
  <si>
    <t>Subobject*</t>
  </si>
  <si>
    <t>RFP in FY 16-17 (Y/N)</t>
  </si>
  <si>
    <t>Changes</t>
  </si>
  <si>
    <t>FY 2017-18 Changes - Contract Description</t>
  </si>
  <si>
    <t>Email:</t>
  </si>
  <si>
    <t>Phone:</t>
  </si>
  <si>
    <t>Name:</t>
  </si>
  <si>
    <r>
      <rPr>
        <b/>
        <i/>
        <sz val="10"/>
        <color indexed="8"/>
        <rFont val="Arial"/>
        <family val="2"/>
      </rPr>
      <t>Contract Cost Contact</t>
    </r>
    <r>
      <rPr>
        <sz val="10"/>
        <color indexed="8"/>
        <rFont val="Arial"/>
        <family val="2"/>
      </rPr>
      <t>, if different from Department contact</t>
    </r>
  </si>
  <si>
    <t xml:space="preserve">Departmental Contact </t>
  </si>
  <si>
    <r>
      <t xml:space="preserve">City Savings from Contracting Out, </t>
    </r>
    <r>
      <rPr>
        <sz val="10"/>
        <color indexed="8"/>
        <rFont val="Arial"/>
        <family val="2"/>
      </rPr>
      <t>Savings/(Cost)</t>
    </r>
  </si>
  <si>
    <t xml:space="preserve">Contract Monitoring  </t>
  </si>
  <si>
    <t>Contract Cost</t>
  </si>
  <si>
    <r>
      <t xml:space="preserve">Less: City cost, given that services </t>
    </r>
    <r>
      <rPr>
        <b/>
        <u/>
        <sz val="10"/>
        <rFont val="Arial"/>
        <family val="2"/>
      </rPr>
      <t>are</t>
    </r>
    <r>
      <rPr>
        <b/>
        <sz val="10"/>
        <rFont val="Arial"/>
        <family val="2"/>
      </rPr>
      <t xml:space="preserve"> contracted out</t>
    </r>
  </si>
  <si>
    <t>Additional City Costs</t>
  </si>
  <si>
    <t>Total Fringe Benefits</t>
  </si>
  <si>
    <t xml:space="preserve">Total Other Pay </t>
  </si>
  <si>
    <t xml:space="preserve">Total Annual Salary </t>
  </si>
  <si>
    <t xml:space="preserve">high range </t>
  </si>
  <si>
    <t xml:space="preserve">low range </t>
  </si>
  <si>
    <r>
      <t xml:space="preserve">City cost, given that services </t>
    </r>
    <r>
      <rPr>
        <b/>
        <u/>
        <sz val="10"/>
        <rFont val="Arial"/>
        <family val="2"/>
      </rPr>
      <t xml:space="preserve">are not </t>
    </r>
    <r>
      <rPr>
        <b/>
        <sz val="10"/>
        <rFont val="Arial"/>
        <family val="2"/>
      </rPr>
      <t>contracted out</t>
    </r>
  </si>
  <si>
    <t xml:space="preserve">PROP J ANALYSIS SUMMARY </t>
  </si>
  <si>
    <t>Please Fill Out Highlighted Areas Only.</t>
  </si>
  <si>
    <t>4.  Fixed fringe benefits consist of health and dental rates plus an estimate of dependent coverage.</t>
  </si>
  <si>
    <t>3.  Variable fringe benefits consist of Social Security, Medicare, employer retirement, employee retirement pick-up and long-term disability, where applicable.</t>
  </si>
  <si>
    <t xml:space="preserve"> </t>
  </si>
  <si>
    <t>Comments/Assumptions:</t>
  </si>
  <si>
    <t>% of Savings to City Cost</t>
  </si>
  <si>
    <t>ESTIMATED SAVINGS</t>
  </si>
  <si>
    <t>LESS:  ESTIMATED TOTAL CONTRACT COST</t>
  </si>
  <si>
    <t>ESTIMATED TOTAL CITY COST</t>
  </si>
  <si>
    <t>Total Capital &amp; Operating</t>
  </si>
  <si>
    <r>
      <t>ADDITIONAL CITY COSTS</t>
    </r>
    <r>
      <rPr>
        <sz val="10"/>
        <rFont val="Arial"/>
        <family val="2"/>
      </rPr>
      <t xml:space="preserve"> (if applicable)</t>
    </r>
  </si>
  <si>
    <r>
      <t>Fixed Fringes</t>
    </r>
    <r>
      <rPr>
        <sz val="8"/>
        <rFont val="Arial"/>
        <family val="2"/>
      </rPr>
      <t xml:space="preserve"> (4)</t>
    </r>
  </si>
  <si>
    <r>
      <t xml:space="preserve">Variable Fringes </t>
    </r>
    <r>
      <rPr>
        <sz val="8"/>
        <color indexed="8"/>
        <rFont val="Arial"/>
        <family val="2"/>
      </rPr>
      <t>(3)</t>
    </r>
  </si>
  <si>
    <t>FRINGE BENEFITS</t>
  </si>
  <si>
    <t>Total Salary Costs</t>
  </si>
  <si>
    <t>Other Pay (if applicable)</t>
  </si>
  <si>
    <t>n/a</t>
  </si>
  <si>
    <t>Overtime Pay (if applicable)</t>
  </si>
  <si>
    <t>Night / Shift Differential (if applicable)</t>
  </si>
  <si>
    <t>Holiday Pay (if applicable)</t>
  </si>
  <si>
    <t>Y</t>
  </si>
  <si>
    <t>S</t>
  </si>
  <si>
    <t>Fixed ($)</t>
  </si>
  <si>
    <t>Variable High ($)</t>
  </si>
  <si>
    <t>Variable Low ($)</t>
  </si>
  <si>
    <t>Variable Rate (%)</t>
  </si>
  <si>
    <t>Union</t>
  </si>
  <si>
    <t>Retirement Indicator</t>
  </si>
  <si>
    <t>High</t>
  </si>
  <si>
    <t>Low</t>
  </si>
  <si>
    <t>Bi-Weekly Rate</t>
  </si>
  <si>
    <t># of Full Time Equivalent Positions</t>
  </si>
  <si>
    <t>Class</t>
  </si>
  <si>
    <t>PROJECTED PERSONNEL COSTS</t>
  </si>
  <si>
    <t>Fringe Benefits:</t>
  </si>
  <si>
    <t>ESTIMATED CITY COSTS:</t>
  </si>
  <si>
    <t>To Be Completed by Controller's Office:</t>
  </si>
  <si>
    <r>
      <t xml:space="preserve">COMPARATIVE COSTS OF CONTRACTING VS. IN-HOUSE SERVICES </t>
    </r>
    <r>
      <rPr>
        <sz val="8"/>
        <rFont val="Arial"/>
        <family val="2"/>
      </rPr>
      <t xml:space="preserve"> (1) (2)</t>
    </r>
  </si>
  <si>
    <t>For updated retirement rate information, please see Appendix A of the instructions document.</t>
  </si>
  <si>
    <t>4. If contract cost is based on RFP, was the RFP for comparable services?  Was RFP for San Francisco?</t>
  </si>
  <si>
    <t>3. What year is your data from?</t>
  </si>
  <si>
    <t>2. What is the source of data used to calculate the contract cost?</t>
  </si>
  <si>
    <t>4)</t>
  </si>
  <si>
    <t>3)</t>
  </si>
  <si>
    <t>2)</t>
  </si>
  <si>
    <t>1)</t>
  </si>
  <si>
    <t>Include any private wage rates, population estimates, square footage estimates or other data used in calculating your contract cost.</t>
  </si>
  <si>
    <r>
      <t xml:space="preserve">1. </t>
    </r>
    <r>
      <rPr>
        <b/>
        <u/>
        <sz val="10"/>
        <color indexed="8"/>
        <rFont val="Arial"/>
        <family val="2"/>
      </rPr>
      <t>List all assumptions</t>
    </r>
    <r>
      <rPr>
        <b/>
        <sz val="10"/>
        <color indexed="8"/>
        <rFont val="Arial"/>
        <family val="2"/>
      </rPr>
      <t xml:space="preserve"> made in calculating contract cost.</t>
    </r>
  </si>
  <si>
    <t>Total Fringe High ($)</t>
  </si>
  <si>
    <t>Total Fringe Low ($)</t>
  </si>
  <si>
    <t>Fixed * FTE ($)</t>
  </si>
  <si>
    <t>Benefits:</t>
  </si>
  <si>
    <t>Please show all calculations made to estimate contract cost. Describe assumptions and source of data above.</t>
  </si>
  <si>
    <t xml:space="preserve">Low </t>
  </si>
  <si>
    <t>Biweekly Rate</t>
  </si>
  <si>
    <t># of FTEs</t>
  </si>
  <si>
    <t>Contract Cost Calculation:</t>
  </si>
  <si>
    <t>Salary:</t>
  </si>
  <si>
    <t>Does/would contract require monitoring? If yes, fill out the details below. If not, explain why.</t>
  </si>
  <si>
    <t>Estimated Contract Cost:</t>
  </si>
  <si>
    <t>Contract Monitoring Costs:</t>
  </si>
  <si>
    <t>Contract Cost Details</t>
  </si>
  <si>
    <t>7.  The Estimated Contract Cost for annual service is based upon contractor's bid for services and contract monitoring costs.</t>
  </si>
  <si>
    <t>6.  Capital &amp; operating costs for vehicles has been estimated based upon IRS mileage standards.</t>
  </si>
  <si>
    <t>5. Classification has been abolished; this analysis assumes the class would be reestablished with a compensation rate equivalent to related classes, estimated to be at 80% of the Transit Operator class.</t>
  </si>
  <si>
    <t>2.  Salary levels reflect proposed salary rates effective July 1, 2013. Costs are represented as annual 12 month costs.</t>
  </si>
  <si>
    <t>1.  FY 1983-84 was the first year these services were contracted out.</t>
  </si>
  <si>
    <r>
      <t xml:space="preserve">LESS:  ESTIMATED TOTAL CONTRACT COST </t>
    </r>
    <r>
      <rPr>
        <sz val="8"/>
        <rFont val="Arial"/>
        <family val="2"/>
      </rPr>
      <t>(7)</t>
    </r>
  </si>
  <si>
    <t>Claims</t>
  </si>
  <si>
    <t>364 2-Way Radios</t>
  </si>
  <si>
    <t>155 Vans</t>
  </si>
  <si>
    <t>200 Autos</t>
  </si>
  <si>
    <r>
      <t>ADDITIONAL CITY COSTS</t>
    </r>
    <r>
      <rPr>
        <u/>
        <sz val="8"/>
        <rFont val="Arial"/>
        <family val="2"/>
      </rPr>
      <t xml:space="preserve"> (6)</t>
    </r>
  </si>
  <si>
    <r>
      <t>Fixed Fringes</t>
    </r>
    <r>
      <rPr>
        <sz val="8"/>
        <rFont val="Arial"/>
        <family val="2"/>
      </rPr>
      <t xml:space="preserve"> (5)</t>
    </r>
  </si>
  <si>
    <r>
      <t xml:space="preserve">Variable Fringes </t>
    </r>
    <r>
      <rPr>
        <sz val="8"/>
        <color indexed="8"/>
        <rFont val="Arial"/>
        <family val="2"/>
      </rPr>
      <t>(4)</t>
    </r>
  </si>
  <si>
    <t>Night / Shift Differential</t>
  </si>
  <si>
    <t>Holiday Pay</t>
  </si>
  <si>
    <t>Senior Eligibility Worker</t>
  </si>
  <si>
    <t>Senior Clerk Typist</t>
  </si>
  <si>
    <t>Transit Supervisor</t>
  </si>
  <si>
    <t>Transit Manager I</t>
  </si>
  <si>
    <t>Transit Manager II</t>
  </si>
  <si>
    <t>Transit Car Cleaner</t>
  </si>
  <si>
    <t>Auto Service Worker</t>
  </si>
  <si>
    <t>Auto Mechanic</t>
  </si>
  <si>
    <t>Auto Mechanic Assistant Supervisor</t>
  </si>
  <si>
    <r>
      <t>Chauffeur</t>
    </r>
    <r>
      <rPr>
        <sz val="8"/>
        <rFont val="Arial"/>
        <family val="2"/>
      </rPr>
      <t xml:space="preserve">  (3)</t>
    </r>
  </si>
  <si>
    <t>Transit Operators</t>
  </si>
  <si>
    <t>PARATRANSIT SERVICES</t>
  </si>
  <si>
    <t>MUNICIPAL TRANSPORTATION AGENCY</t>
  </si>
  <si>
    <t>Kelly Kirkpatrick</t>
  </si>
  <si>
    <t>Department on the Status of Women</t>
  </si>
  <si>
    <t>WOM</t>
  </si>
  <si>
    <t>Yuri Harden</t>
  </si>
  <si>
    <t>War Memorial</t>
  </si>
  <si>
    <t>WAR</t>
  </si>
  <si>
    <t>Theresa Kao</t>
  </si>
  <si>
    <t>County Office of Education</t>
  </si>
  <si>
    <t>USD</t>
  </si>
  <si>
    <t>General Fund Unallocated</t>
  </si>
  <si>
    <t>UNA</t>
  </si>
  <si>
    <t>Treasurer / Tax Collector</t>
  </si>
  <si>
    <t>TTX</t>
  </si>
  <si>
    <t>General Services Agency - Technology</t>
  </si>
  <si>
    <t>TIS</t>
  </si>
  <si>
    <t>Sheriff’s Department</t>
  </si>
  <si>
    <t>SHF</t>
  </si>
  <si>
    <t>Ted Conrad</t>
  </si>
  <si>
    <t>Academy of Sciences</t>
  </si>
  <si>
    <t>SCI</t>
  </si>
  <si>
    <t>Jay Liao</t>
  </si>
  <si>
    <t>Rent Arbitration Board</t>
  </si>
  <si>
    <t>RNT</t>
  </si>
  <si>
    <t>Carol Lu</t>
  </si>
  <si>
    <t>Retirement System</t>
  </si>
  <si>
    <t>RET</t>
  </si>
  <si>
    <t>Elections</t>
  </si>
  <si>
    <t>REG</t>
  </si>
  <si>
    <t>Recreation &amp; Park</t>
  </si>
  <si>
    <t>REC</t>
  </si>
  <si>
    <t xml:space="preserve">   PUC - Water</t>
  </si>
  <si>
    <t>PUC-WTR</t>
  </si>
  <si>
    <t xml:space="preserve">   PUC - Hetch Hetchy</t>
  </si>
  <si>
    <t>PUC-HHP</t>
  </si>
  <si>
    <t xml:space="preserve">   PUC - Clean Water</t>
  </si>
  <si>
    <t>PUC-CWP</t>
  </si>
  <si>
    <t>Public Utilities Commission</t>
  </si>
  <si>
    <t>PUC-PUC</t>
  </si>
  <si>
    <t>Port</t>
  </si>
  <si>
    <t>PRT</t>
  </si>
  <si>
    <t>Police Department</t>
  </si>
  <si>
    <t>POL</t>
  </si>
  <si>
    <t>Public Defender</t>
  </si>
  <si>
    <t>PDR</t>
  </si>
  <si>
    <t>Board of Appeals</t>
  </si>
  <si>
    <t>PAB</t>
  </si>
  <si>
    <t>Mayor</t>
  </si>
  <si>
    <t>MYR</t>
  </si>
  <si>
    <t>MTA - Parking and Traffic</t>
  </si>
  <si>
    <t>MTA-PTC</t>
  </si>
  <si>
    <t>Municipal Transportation Agency (MTA)</t>
  </si>
  <si>
    <t>MTA-DPT</t>
  </si>
  <si>
    <t>Law Library</t>
  </si>
  <si>
    <t>LLB</t>
  </si>
  <si>
    <t>Public Library</t>
  </si>
  <si>
    <t>LIB</t>
  </si>
  <si>
    <t>Juvenile Probation</t>
  </si>
  <si>
    <t>JUV</t>
  </si>
  <si>
    <t>Health Service System</t>
  </si>
  <si>
    <t>HSS</t>
  </si>
  <si>
    <t>Human Resources</t>
  </si>
  <si>
    <t>HRD</t>
  </si>
  <si>
    <t>Human Rights Commission</t>
  </si>
  <si>
    <t>HRC</t>
  </si>
  <si>
    <t>General City Responsibility</t>
  </si>
  <si>
    <t>GEN</t>
  </si>
  <si>
    <t>Fire Department</t>
  </si>
  <si>
    <t>FIR</t>
  </si>
  <si>
    <t>Fine Arts Museum</t>
  </si>
  <si>
    <t>FAM</t>
  </si>
  <si>
    <t>Ethics Commission</t>
  </si>
  <si>
    <t>ETH</t>
  </si>
  <si>
    <t>Environment</t>
  </si>
  <si>
    <t>ENV</t>
  </si>
  <si>
    <t>Economic &amp; Workforce Development</t>
  </si>
  <si>
    <t>ECN</t>
  </si>
  <si>
    <t>Emergency Communications</t>
  </si>
  <si>
    <t>ECD</t>
  </si>
  <si>
    <t>Human Services - Aging and Adult Services</t>
  </si>
  <si>
    <t>DSS-AGE</t>
  </si>
  <si>
    <t>Human Services Agency</t>
  </si>
  <si>
    <t>DSS-DSS</t>
  </si>
  <si>
    <t>General Services Agency - Public Works</t>
  </si>
  <si>
    <t>DPW</t>
  </si>
  <si>
    <t>Department of Public Health</t>
  </si>
  <si>
    <t>DPH</t>
  </si>
  <si>
    <t>Department of Building Inspection</t>
  </si>
  <si>
    <t>DBI</t>
  </si>
  <si>
    <t>District Attorney</t>
  </si>
  <si>
    <t>DAT</t>
  </si>
  <si>
    <t>Child Support Services</t>
  </si>
  <si>
    <t>CSS</t>
  </si>
  <si>
    <t>Civil Service Commission</t>
  </si>
  <si>
    <t>CSC</t>
  </si>
  <si>
    <t>Superior Court</t>
  </si>
  <si>
    <t>CRT</t>
  </si>
  <si>
    <t>City Planning</t>
  </si>
  <si>
    <t>CPC</t>
  </si>
  <si>
    <t>Controller</t>
  </si>
  <si>
    <t>CON</t>
  </si>
  <si>
    <t>Children, Youth &amp; Their Families</t>
  </si>
  <si>
    <t>CHF</t>
  </si>
  <si>
    <t>Children &amp; Families Commission</t>
  </si>
  <si>
    <t>CFC</t>
  </si>
  <si>
    <t>Melissa Whitehouse</t>
  </si>
  <si>
    <t>City Attorney</t>
  </si>
  <si>
    <t>CAT</t>
  </si>
  <si>
    <t>Board of Supervisors</t>
  </si>
  <si>
    <t>BOS</t>
  </si>
  <si>
    <t>Assessor/Recorder</t>
  </si>
  <si>
    <t>ASR</t>
  </si>
  <si>
    <t>Arts Commission</t>
  </si>
  <si>
    <t>ART</t>
  </si>
  <si>
    <t>Airport</t>
  </si>
  <si>
    <t>AIR</t>
  </si>
  <si>
    <t>(415) 554-7647</t>
  </si>
  <si>
    <t>(415) 554-6216</t>
  </si>
  <si>
    <t>Adult Probation</t>
  </si>
  <si>
    <t>ADP</t>
  </si>
  <si>
    <t>(415) 554-5247</t>
  </si>
  <si>
    <t>(415) 554-6125</t>
  </si>
  <si>
    <t xml:space="preserve">   Admin. Services - Office of Contract Admin.</t>
  </si>
  <si>
    <t>ADM-OCA</t>
  </si>
  <si>
    <t>(415) 554-5159</t>
  </si>
  <si>
    <t xml:space="preserve">   Admin. Services - Medical Examiner</t>
  </si>
  <si>
    <t>ADM-CME</t>
  </si>
  <si>
    <t>(415) 554-6485</t>
  </si>
  <si>
    <t xml:space="preserve">   Admin. Services - Convention Facilities</t>
  </si>
  <si>
    <t>ADM-CFM</t>
  </si>
  <si>
    <t>(415) 554-5253</t>
  </si>
  <si>
    <t xml:space="preserve">   Admin. Services - Animal Care &amp; Control</t>
  </si>
  <si>
    <t>ADM-ANC</t>
  </si>
  <si>
    <t>(415) 554-7535</t>
  </si>
  <si>
    <t>(415) 554-6617</t>
  </si>
  <si>
    <t xml:space="preserve">   Admin. Services - Consumer Assurance</t>
  </si>
  <si>
    <t>ADM-AGW</t>
  </si>
  <si>
    <t>(415) 554-6253</t>
  </si>
  <si>
    <t>General Services Agency - Administrative Svcs</t>
  </si>
  <si>
    <t>ADM-ADM</t>
  </si>
  <si>
    <t>(415) 554-4792</t>
  </si>
  <si>
    <t>Michelle Allersma</t>
  </si>
  <si>
    <t>Asian Art Museum</t>
  </si>
  <si>
    <t>AAM</t>
  </si>
  <si>
    <t>Controller's Budget Office</t>
  </si>
  <si>
    <t>Mayor's Budget Office</t>
  </si>
  <si>
    <t>Mayor's Office</t>
  </si>
  <si>
    <t>Controller's Office</t>
  </si>
  <si>
    <t>Department Name</t>
  </si>
  <si>
    <t>Code</t>
  </si>
  <si>
    <t>Dept. #</t>
  </si>
  <si>
    <t xml:space="preserve">   MOH - Mayor's Office of Housing</t>
  </si>
  <si>
    <t xml:space="preserve">   OCC - Office of Citizen Complaints</t>
  </si>
  <si>
    <t>Office of Community Investment and Infrastructure</t>
  </si>
  <si>
    <t>Treasure Island Development Authority</t>
  </si>
  <si>
    <t>Expected Annual Maintenace Cost</t>
  </si>
  <si>
    <t>Expected Useful Life</t>
  </si>
  <si>
    <t>Equipment Item Description and Purpose</t>
  </si>
  <si>
    <t>After receiving clearance from the Mayor's Office, Departments may load non-General Fund funded equipment in the budget system.</t>
  </si>
  <si>
    <t>Estimated Annual Maintenace Cost</t>
  </si>
  <si>
    <t>Estimated Useful Life</t>
  </si>
  <si>
    <t>Where applicable, include installation costs in the same line item budget request in the tables below.</t>
  </si>
  <si>
    <t>***NOTE ALL VEHICLE REQUESTS WILL BE REVIEWED BY FLEET MANAGEMENT***</t>
  </si>
  <si>
    <t>Brief  Description</t>
  </si>
  <si>
    <t xml:space="preserve">TABLE 4B: GENERAL FUND EQUIPMENT REQUEST </t>
  </si>
  <si>
    <t>BUDGET TABLE 4A: EQUIPMENT FUNDED DURING LAST YEAR'S BUDGET PROCESS</t>
  </si>
  <si>
    <t xml:space="preserve">DEPARTMENTS ARE REMINDED TO VISIT THE VIRTUAL WAREHOUSE BEFORE REQUESTING NEW EQUIPMENT. </t>
  </si>
  <si>
    <t>BUDGET FORM 3C: Position Changes</t>
  </si>
  <si>
    <t>Form 3C: Describe all Position Changes</t>
  </si>
  <si>
    <t>EQUIPMENT: Items that are $5,000 or more and have a useful life of three years or more. Items failing to meet either threshold should be budgeted in materials and supplies and should not be included on this form.</t>
  </si>
  <si>
    <t>BUDGET FORM 2D: Local Legislative Changes Including Fee Changes Assumed in Submission</t>
  </si>
  <si>
    <t>Department Pair</t>
  </si>
  <si>
    <t>Performing Dept</t>
  </si>
  <si>
    <t>Requesting Dept</t>
  </si>
  <si>
    <t xml:space="preserve">Select 'Show Variances Only' </t>
  </si>
  <si>
    <t xml:space="preserve">Run the report for your department  </t>
  </si>
  <si>
    <t>Request Date:</t>
  </si>
  <si>
    <t xml:space="preserve">                                           DATE</t>
  </si>
  <si>
    <t>Requestor's Fax #:</t>
  </si>
  <si>
    <t>ONLINE FAMIS UPDATED ________________</t>
  </si>
  <si>
    <t>Requestor's Phone #:</t>
  </si>
  <si>
    <t>APPROVED BY:</t>
  </si>
  <si>
    <t xml:space="preserve">  </t>
  </si>
  <si>
    <t>APPROVED BY ________________________</t>
  </si>
  <si>
    <t xml:space="preserve">PREPARED BY (Requestor): </t>
  </si>
  <si>
    <t>CONTROLLER'S OFFICE</t>
  </si>
  <si>
    <t>END:</t>
  </si>
  <si>
    <r>
      <t>ACTUAL DATES</t>
    </r>
    <r>
      <rPr>
        <sz val="8"/>
        <color indexed="10"/>
        <rFont val="Arial"/>
        <family val="2"/>
      </rPr>
      <t>(mm/dd/yyyy)</t>
    </r>
    <r>
      <rPr>
        <sz val="8"/>
        <rFont val="Arial"/>
        <family val="2"/>
      </rPr>
      <t>:</t>
    </r>
    <r>
      <rPr>
        <b/>
        <sz val="9"/>
        <color indexed="62"/>
        <rFont val="Arial"/>
        <family val="2"/>
      </rPr>
      <t>START:</t>
    </r>
  </si>
  <si>
    <r>
      <t>PLAN DATES</t>
    </r>
    <r>
      <rPr>
        <sz val="8"/>
        <color indexed="10"/>
        <rFont val="Arial"/>
        <family val="2"/>
      </rPr>
      <t>(mm/dd/yyyy)</t>
    </r>
    <r>
      <rPr>
        <sz val="8"/>
        <rFont val="Arial"/>
        <family val="2"/>
      </rPr>
      <t xml:space="preserve">:       </t>
    </r>
    <r>
      <rPr>
        <b/>
        <sz val="9"/>
        <color indexed="62"/>
        <rFont val="Arial"/>
        <family val="2"/>
      </rPr>
      <t>START:</t>
    </r>
  </si>
  <si>
    <t xml:space="preserve"> PRJ COMPL IND</t>
  </si>
  <si>
    <t xml:space="preserve"> BILLING IND</t>
  </si>
  <si>
    <t xml:space="preserve">       IDC REIMBURSEMENT</t>
  </si>
  <si>
    <t xml:space="preserve">       FEDERAL CATALOG</t>
  </si>
  <si>
    <t xml:space="preserve">       DONOR AGENCY</t>
  </si>
  <si>
    <t xml:space="preserve">       RESPONSIBLE PERSON</t>
  </si>
  <si>
    <t xml:space="preserve">       LOCATION</t>
  </si>
  <si>
    <t>PP</t>
  </si>
  <si>
    <t xml:space="preserve">       CONTTP /FNDS CTL</t>
  </si>
  <si>
    <t>C=Capital   F=Facilities Maint   P=Programmatic    W=Work Order</t>
  </si>
  <si>
    <t xml:space="preserve">       PROJECT TYPE</t>
  </si>
  <si>
    <t>(Fields below this available if value = "N")</t>
  </si>
  <si>
    <t>LOWER LEVEL REQUIRED (Y/N)</t>
  </si>
  <si>
    <r>
      <t xml:space="preserve">TITLE </t>
    </r>
    <r>
      <rPr>
        <i/>
        <sz val="9"/>
        <color indexed="10"/>
        <rFont val="Arial"/>
        <family val="2"/>
      </rPr>
      <t>(up to 40 char)</t>
    </r>
  </si>
  <si>
    <t>must be 6 characters (includes DTL1 &amp; DTL2&amp;DTL3)</t>
  </si>
  <si>
    <r>
      <t xml:space="preserve">PROJECT DTL3 </t>
    </r>
    <r>
      <rPr>
        <i/>
        <sz val="9"/>
        <color indexed="23"/>
        <rFont val="Arial"/>
        <family val="2"/>
      </rPr>
      <t>(TASK) - 6 char FULL DTL :includes DTL1 , DTl2 &amp; DtL3</t>
    </r>
  </si>
  <si>
    <t>must be 4 characters (includes DTL1 &amp; DTL2)</t>
  </si>
  <si>
    <r>
      <t xml:space="preserve">PROJECT DTL2 </t>
    </r>
    <r>
      <rPr>
        <i/>
        <sz val="9"/>
        <color indexed="23"/>
        <rFont val="Arial"/>
        <family val="2"/>
      </rPr>
      <t>(ACTIVITY) - 4 char (includes DTL1 &amp; DTL2)</t>
    </r>
  </si>
  <si>
    <r>
      <t xml:space="preserve">PROJECT DTL1 </t>
    </r>
    <r>
      <rPr>
        <i/>
        <sz val="10"/>
        <color indexed="10"/>
        <rFont val="Arial"/>
        <family val="2"/>
      </rPr>
      <t>(PHASE) - 2 char</t>
    </r>
  </si>
  <si>
    <r>
      <rPr>
        <b/>
        <sz val="10"/>
        <color indexed="10"/>
        <rFont val="Arial"/>
        <family val="2"/>
      </rPr>
      <t>(Note:</t>
    </r>
    <r>
      <rPr>
        <sz val="10"/>
        <color indexed="10"/>
        <rFont val="Arial"/>
        <family val="2"/>
      </rPr>
      <t xml:space="preserve"> the lengths can not exceed the limit or your request will not be processed).</t>
    </r>
  </si>
  <si>
    <r>
      <rPr>
        <b/>
        <sz val="10"/>
        <rFont val="Arial"/>
        <family val="2"/>
      </rPr>
      <t>char count</t>
    </r>
    <r>
      <rPr>
        <b/>
        <sz val="10"/>
        <color indexed="10"/>
        <rFont val="Arial"/>
        <family val="2"/>
      </rPr>
      <t xml:space="preserve"> </t>
    </r>
  </si>
  <si>
    <t>PROJECT (6 char)</t>
  </si>
  <si>
    <t>controller's office use</t>
  </si>
  <si>
    <t>PROJ #</t>
  </si>
  <si>
    <t>DP CODE</t>
  </si>
  <si>
    <t>TYPE</t>
  </si>
  <si>
    <t>VALUE</t>
  </si>
  <si>
    <t>FIELD</t>
  </si>
  <si>
    <t xml:space="preserve"> Delete</t>
  </si>
  <si>
    <t xml:space="preserve"> Modify</t>
  </si>
  <si>
    <t>Purpose (if this project is of Project Type C: Capital Project):  ______</t>
  </si>
  <si>
    <t>Add</t>
  </si>
  <si>
    <t>Project must at least have 1 detail (or 8-char in length)</t>
  </si>
  <si>
    <t>PROJECTS</t>
  </si>
  <si>
    <t>ONLINE FAMIS TABLE MAINTENANCE FORM</t>
  </si>
  <si>
    <t>CITY AND COUNTY OF SAN FRANCISCO</t>
  </si>
  <si>
    <t>ONLINE FAMIS Input Screen FAML5300</t>
  </si>
  <si>
    <t>FAX # ______________________</t>
  </si>
  <si>
    <t xml:space="preserve">                                                                     DATE</t>
  </si>
  <si>
    <t xml:space="preserve">                        DATE</t>
  </si>
  <si>
    <t>PHONE # ____________________</t>
  </si>
  <si>
    <t>ONLINE FAMIS UPDATED _______________________</t>
  </si>
  <si>
    <t>ONLINE FAMIS UPDATED __________________</t>
  </si>
  <si>
    <t>APPROVED BY_____________________</t>
  </si>
  <si>
    <t xml:space="preserve">                       DATE</t>
  </si>
  <si>
    <t>APPROVED BY _______________________________</t>
  </si>
  <si>
    <t>APPROVED BY ___________________________</t>
  </si>
  <si>
    <t>PREPARED BY _____________________</t>
  </si>
  <si>
    <t>DEPARTMENT ______________________</t>
  </si>
  <si>
    <t>* Contact Controller's GFD</t>
  </si>
  <si>
    <t>END DATE  (MMDDYY)</t>
  </si>
  <si>
    <t>START DATE (MMDDYY)</t>
  </si>
  <si>
    <t>CASH CONTROL</t>
  </si>
  <si>
    <t>SPEND PLAN CONTROL</t>
  </si>
  <si>
    <t>ALLOTMENT CONTROL</t>
  </si>
  <si>
    <t>SUB-OBJECT</t>
  </si>
  <si>
    <t>USER CODE</t>
  </si>
  <si>
    <t>GRANT DETAIL</t>
  </si>
  <si>
    <t>GRANT</t>
  </si>
  <si>
    <t>PROJECT DETAIL</t>
  </si>
  <si>
    <t>PROJECT</t>
  </si>
  <si>
    <r>
      <t>ORGANIZATION</t>
    </r>
    <r>
      <rPr>
        <b/>
        <sz val="7"/>
        <rFont val="Arial"/>
        <family val="2"/>
      </rPr>
      <t xml:space="preserve"> </t>
    </r>
  </si>
  <si>
    <r>
      <t>DEPT. ACTIVITY</t>
    </r>
    <r>
      <rPr>
        <b/>
        <sz val="7"/>
        <rFont val="Arial"/>
        <family val="2"/>
      </rPr>
      <t xml:space="preserve"> </t>
    </r>
  </si>
  <si>
    <t xml:space="preserve">PROGRAM </t>
  </si>
  <si>
    <r>
      <t>SUBFUND</t>
    </r>
    <r>
      <rPr>
        <b/>
        <sz val="7"/>
        <rFont val="Arial"/>
        <family val="2"/>
      </rPr>
      <t xml:space="preserve"> </t>
    </r>
  </si>
  <si>
    <r>
      <t>FUND</t>
    </r>
    <r>
      <rPr>
        <b/>
        <sz val="7"/>
        <rFont val="Arial"/>
        <family val="2"/>
      </rPr>
      <t xml:space="preserve"> </t>
    </r>
  </si>
  <si>
    <r>
      <t>FUND TYPE</t>
    </r>
    <r>
      <rPr>
        <b/>
        <sz val="7"/>
        <rFont val="Arial"/>
        <family val="2"/>
      </rPr>
      <t xml:space="preserve"> </t>
    </r>
  </si>
  <si>
    <t>TITLE (40)</t>
  </si>
  <si>
    <r>
      <t xml:space="preserve">INDEX CODE </t>
    </r>
    <r>
      <rPr>
        <b/>
        <sz val="7"/>
        <rFont val="Arial"/>
        <family val="2"/>
      </rPr>
      <t xml:space="preserve"> </t>
    </r>
  </si>
  <si>
    <t>TITLE</t>
  </si>
  <si>
    <t>* Delete</t>
  </si>
  <si>
    <t>* Modify</t>
  </si>
  <si>
    <t>INDEX CODE</t>
  </si>
  <si>
    <t xml:space="preserve">Please identify major changes in department budget submission including your departments target proposal of 1.5% in each year.  </t>
  </si>
  <si>
    <t>FY 2016-17 Uses</t>
  </si>
  <si>
    <t>FY 2017-18 Uses</t>
  </si>
  <si>
    <t>Resulting FY 2017-18
Revenue Increase/ (Decrease) 
or Expenditure Savings/ (Cost)</t>
  </si>
  <si>
    <t>Annualized FY 2018-19 
Revenue Increase/ (Decrease) 
or Expenditure Savings/ (Cost)</t>
  </si>
  <si>
    <t>Manual Entry</t>
  </si>
  <si>
    <r>
      <t>Equipment numbers will be assigned after the Mayor's Budget Office finalizes citywide equipment allocations.  Enterprise departments</t>
    </r>
    <r>
      <rPr>
        <sz val="11"/>
        <color rgb="FFFF0000"/>
        <rFont val="Arial"/>
        <family val="2"/>
      </rPr>
      <t xml:space="preserve"> should complete Table 4C (below) and  not Table 4B.</t>
    </r>
  </si>
  <si>
    <t>TABLE 4C: EQUIPMENT FUNDED IN OPERATING BUDGET</t>
  </si>
  <si>
    <t>BUDGET FORM 7A: Major Contract Changes (non-ICT)</t>
  </si>
  <si>
    <t>BUDGET FORM 7B: Changes for Enterprise IT and Telecom Contracts for Procurements and Services</t>
  </si>
  <si>
    <t>General Fund departments wishing to fund equipment purchases in their operating budget may request to do so by filling out the below form.</t>
  </si>
  <si>
    <t>NOTE - This form should go directly to Central Shops. Please see instructions document, Appendix B.</t>
  </si>
  <si>
    <t>BUDGET FORM 8A: Project Code Request</t>
  </si>
  <si>
    <t>by Controller’s Office.  Following completion, email form to your Controller’s Office Fund Accountant.</t>
  </si>
  <si>
    <r>
      <rPr>
        <b/>
        <sz val="11"/>
        <rFont val="Arial"/>
        <family val="2"/>
      </rPr>
      <t>To Be Completed By</t>
    </r>
    <r>
      <rPr>
        <sz val="11"/>
        <rFont val="Arial"/>
        <family val="2"/>
      </rPr>
      <t>: All Departments requiring Controller’s Office new FAMIS project code setup.</t>
    </r>
  </si>
  <si>
    <r>
      <rPr>
        <b/>
        <sz val="11"/>
        <rFont val="Arial"/>
        <family val="2"/>
      </rPr>
      <t>Instructions:</t>
    </r>
    <r>
      <rPr>
        <sz val="11"/>
        <rFont val="Arial"/>
        <family val="2"/>
      </rPr>
      <t xml:space="preserve"> This form should be completed when requesting new project codes to be added to FAMIS </t>
    </r>
  </si>
  <si>
    <t>BUDGET FORM 8B: Index Code Request</t>
  </si>
  <si>
    <r>
      <rPr>
        <b/>
        <sz val="11"/>
        <rFont val="Arial"/>
        <family val="2"/>
      </rPr>
      <t>Instructions:</t>
    </r>
    <r>
      <rPr>
        <sz val="11"/>
        <rFont val="Arial"/>
        <family val="2"/>
      </rPr>
      <t xml:space="preserve"> This form should be completed when requesting new index codes to be added to FAMIS </t>
    </r>
  </si>
  <si>
    <r>
      <rPr>
        <b/>
        <sz val="11"/>
        <rFont val="Arial"/>
        <family val="2"/>
      </rPr>
      <t>To Be Completed By</t>
    </r>
    <r>
      <rPr>
        <sz val="11"/>
        <rFont val="Arial"/>
        <family val="2"/>
      </rPr>
      <t>: All Departments requiring Controller’s Office new FAMIS index code setup.</t>
    </r>
  </si>
  <si>
    <t xml:space="preserve">A PDF version of the below is also available from: </t>
  </si>
  <si>
    <t>http://admweb/AdminServices/Fleetmgmt/DocsForms/CityVehicleProcurementWorkshop/VehicleAcquisitionRequestFormFMCS%20100-2015.pdf</t>
  </si>
  <si>
    <t>(415) 554-6639</t>
  </si>
  <si>
    <t>Annualized FY 2019-20 
Revenue Increase/ (Decrease) 
or Expenditure Savings/ (Cost)</t>
  </si>
  <si>
    <t>FY 2018-19 
General Fund Uses</t>
  </si>
  <si>
    <t xml:space="preserve">FY 2018-19 FTE </t>
  </si>
  <si>
    <t>Change in GF Uses in FY 2018-19 (year over year)</t>
  </si>
  <si>
    <t>Change in FTEs in 
FY 2018-19</t>
  </si>
  <si>
    <t>FY 2018-19 Uses</t>
  </si>
  <si>
    <t>Change in Uses in FY 2018-19 (year over year)</t>
  </si>
  <si>
    <t>Inflation Factor for FY 2018-19 Fee Auto Increase as per Code Section **</t>
  </si>
  <si>
    <t>FY 2018-19  Fee **</t>
  </si>
  <si>
    <t>FY 2018-19  Units (Est.)</t>
  </si>
  <si>
    <t>FY 2018-19 Revenue Proposed</t>
  </si>
  <si>
    <t>FY 2018-19 Cost Recovery (Est.)</t>
  </si>
  <si>
    <t>Proposed Fee (FY 2018-19):</t>
  </si>
  <si>
    <t>FY 2018-19 Proposed Fee Increase/Decrease:</t>
  </si>
  <si>
    <t>FY2018-19</t>
  </si>
  <si>
    <t>FY 2018-19 Revenue Recovery Rate (C/F):</t>
  </si>
  <si>
    <t>FY 2018-19 Estimated Revenue [ (1) x A ]:</t>
  </si>
  <si>
    <t>FY 2018-19 Estimated Revenue Increase/Decrease Based on Proposed Fee [J - K]:</t>
  </si>
  <si>
    <t>Estimated Costs Worksheet FY 2018-19</t>
  </si>
  <si>
    <t>FY 2018-19</t>
  </si>
  <si>
    <t>Resulting FY 2018-19
Revenue Increase/ (Decrease) 
or Expenditure Savings/ (Cost)</t>
  </si>
  <si>
    <t>FY 2018-19 Base Budget</t>
  </si>
  <si>
    <t>FY 2018-19 Dept Proposed</t>
  </si>
  <si>
    <t>Change from FY 2018-19 Base Budget</t>
  </si>
  <si>
    <t>FY 2018-19 Changes - Contract Description</t>
  </si>
  <si>
    <t>FY 2017-18 General Fund Uses</t>
  </si>
  <si>
    <t>FY2017-18 FTE</t>
  </si>
  <si>
    <t>Change in GF Uses in 
FY 2017-18 (year over year)</t>
  </si>
  <si>
    <t>Change in GF FTEs in 
FY 2017-18</t>
  </si>
  <si>
    <t>Change in Uses in 
FY 2017-18 (year over year)</t>
  </si>
  <si>
    <t>Please identify proposed revenue changes from the FY 2017-18 Base Budget and the FY 2018-19 Department Proposed Budget at the program and subobject level.</t>
  </si>
  <si>
    <t>FY 2017-18 Fee **</t>
  </si>
  <si>
    <t>FY 2017-18 Units (Est.)</t>
  </si>
  <si>
    <t>** If Auto CPI adjustment = Yes, FY 2017-18 and FY 2018-19 Fee will be automatically generated based on the inflation factor determined by the Controller.</t>
  </si>
  <si>
    <t>FY 2018-19 % Proposed Fee Change from FY 2017-18 Fee:</t>
  </si>
  <si>
    <t>FY 2017-18 % Proposed Fee Change from Current Fee:</t>
  </si>
  <si>
    <t>FY 2017-18
Estimated Cost</t>
  </si>
  <si>
    <t>FY 2017-18 Revenue Recovery Rate (C/F)</t>
  </si>
  <si>
    <t>FY 2017-18 Estimated Revenue [ (2) x A ]:</t>
  </si>
  <si>
    <t>FY 2017-18 Estimated Revenue Increase/Decrease Based on Proposed Fee [J -K]:</t>
  </si>
  <si>
    <t>FY 2017-18 Estimated Cost</t>
  </si>
  <si>
    <t>FY 2017-18 Revenue Budgeted (A x B)</t>
  </si>
  <si>
    <t>FY 2017-18 Direct &amp; Indirect Costs</t>
  </si>
  <si>
    <t xml:space="preserve">Please identify proposed changes in expenditures from the FY 2017-18 base budget at the object level. </t>
  </si>
  <si>
    <t>All listed FY 2017-18 equipment should have an equipment number</t>
  </si>
  <si>
    <t>FISCAL YEAR 2017-18</t>
  </si>
  <si>
    <t>FY 2016-17 FTE</t>
  </si>
  <si>
    <t>FY 2016-17 Fee</t>
  </si>
  <si>
    <t>FY 2016-17 Revenue Budgeted</t>
  </si>
  <si>
    <t>Current Fee    (FY 2016-17):</t>
  </si>
  <si>
    <t>FY 2016-17 Estimated Revenue [ (3) x A ]:</t>
  </si>
  <si>
    <t>FY 2016-17 Orig Budget</t>
  </si>
  <si>
    <t>For any proposed changes, fill in the columns for FY 2015-16 Actuals, FY 2017-18 Projection and the explanation of change.</t>
  </si>
  <si>
    <t>FY 15-16 Actual</t>
  </si>
  <si>
    <t>FY 16-17 CY Orig Budget</t>
  </si>
  <si>
    <t>FY 16-17 CY Orig Projected</t>
  </si>
  <si>
    <t>FY 17-18 BY Base Budget</t>
  </si>
  <si>
    <t>FY 17-18 BY Dept Proposed</t>
  </si>
  <si>
    <t>Change from FY 17-18 BY Base Budget</t>
  </si>
  <si>
    <t>FY 18-19 BY+1 Dept Proposed</t>
  </si>
  <si>
    <t>Change from FY 17-18 BY Dept Proposed</t>
  </si>
  <si>
    <t xml:space="preserve">    If Auto CPI adjustment = No, FY 2017-18 and FY 2018-19 Fee will remain the same as previous year or entered by dept according to Code Authorization.</t>
  </si>
  <si>
    <t>Productive Labor &amp; Benefits (0.75 of 2017-18 Salary &amp; MFB)</t>
  </si>
  <si>
    <t>Leave &amp; Non-Productive Time (0.25 of FY 2017-18 Salary &amp; MFB)</t>
  </si>
  <si>
    <t>Worksheet 17-18</t>
  </si>
  <si>
    <r>
      <t xml:space="preserve">ESTIMATED COSTS TO PROVIDE SERVICE - </t>
    </r>
    <r>
      <rPr>
        <b/>
        <sz val="11"/>
        <color rgb="FFFF0000"/>
        <rFont val="Arial"/>
        <family val="2"/>
      </rPr>
      <t>USE WORKSHEET 17-18, BELOW</t>
    </r>
  </si>
  <si>
    <r>
      <t xml:space="preserve">ESTIMATED COSTS TO PROVIDE SERVICE - </t>
    </r>
    <r>
      <rPr>
        <b/>
        <sz val="11"/>
        <color rgb="FFFF0000"/>
        <rFont val="Arial"/>
        <family val="2"/>
      </rPr>
      <t>USE WORKSHEET 18-19, BELOW</t>
    </r>
  </si>
  <si>
    <t>Productive Labor &amp; Benefits (0.75 of 2018-19 Salary &amp; MFB)</t>
  </si>
  <si>
    <t>Leave &amp; Non-Productive Time (0.25 of FY 2018-19 Salary &amp; MFB)</t>
  </si>
  <si>
    <t>FY 2018-19 Revenue Budgeted (A x B)</t>
  </si>
  <si>
    <t>FY 2018-19 Direct &amp; Indirect Costs</t>
  </si>
  <si>
    <t>Please enter "Pending Citywide Work order Load" as the explanation for the following citywide rate model subobjects: 081PF, 081PE, 081PA, 081RR, 081W6, 081LS, 081RE, 081FM, 081H9, 081CB, 081SB, 081PR, 081PM, 081UL, 081W1, 081W2, 081H3, 081CI, 081C5, 081CW, 081ET,  081EA</t>
  </si>
  <si>
    <t>081HZ, 081C4, 081CX, 081CO</t>
  </si>
  <si>
    <t>FY 2016-17 Contractor Data</t>
  </si>
  <si>
    <t>Proposed FY 2017-18 
Contractor Data</t>
  </si>
  <si>
    <t>Proposed FY 2017-18 Contractor Data</t>
  </si>
  <si>
    <t>Proposed FY 2018-19 Contractor Data</t>
  </si>
  <si>
    <t>2.  Salary levels reflect proposed salary rates effective July 1, 2017. Costs are represented as annual 12 month costs.</t>
  </si>
  <si>
    <t>Carlo Manaois</t>
  </si>
  <si>
    <t>Raven Anderson</t>
  </si>
  <si>
    <t>Laura Busch</t>
  </si>
  <si>
    <t>Theodore Conrad</t>
  </si>
  <si>
    <t>Ashley Groffenberger</t>
  </si>
  <si>
    <t>Nereida Heller</t>
  </si>
  <si>
    <t>Chris Muyo</t>
  </si>
  <si>
    <t>Marie Valdez</t>
  </si>
  <si>
    <t>(415) 554-6511</t>
  </si>
  <si>
    <t>(415) 554-5169</t>
  </si>
  <si>
    <t>(415) 554-5167</t>
  </si>
  <si>
    <t>(415) 554-5965</t>
  </si>
  <si>
    <t>Maggie Han</t>
  </si>
  <si>
    <t>Yuri Hardin</t>
  </si>
  <si>
    <t>John Lee</t>
  </si>
  <si>
    <t>Michael Mitton</t>
  </si>
  <si>
    <t>(415) 554-7575</t>
  </si>
  <si>
    <t>(415) 554-6626</t>
  </si>
  <si>
    <r>
      <t>CPI will be updated in January</t>
    </r>
    <r>
      <rPr>
        <b/>
        <u/>
        <sz val="11"/>
        <color indexed="12"/>
        <rFont val="Arial"/>
        <family val="2"/>
      </rPr>
      <t xml:space="preserve"> 2017</t>
    </r>
    <r>
      <rPr>
        <b/>
        <sz val="11"/>
        <color indexed="12"/>
        <rFont val="Arial"/>
        <family val="2"/>
      </rPr>
      <t>. Call Controller's Budget Office to confirm CPI before submitting.</t>
    </r>
  </si>
  <si>
    <t>Dominion Voting Systems</t>
  </si>
  <si>
    <t>Election Voting Equipment</t>
  </si>
  <si>
    <t>1GAGF</t>
  </si>
  <si>
    <t>FCH</t>
  </si>
  <si>
    <t>Annual maintenance and license fees</t>
  </si>
  <si>
    <t>Election Services</t>
  </si>
  <si>
    <t>DFM</t>
  </si>
  <si>
    <t>Election Information Management System</t>
  </si>
  <si>
    <t>management system</t>
  </si>
  <si>
    <t>Runbeck</t>
  </si>
  <si>
    <t xml:space="preserve">Agilis Ballot Counting Machine </t>
  </si>
  <si>
    <t>maintenance and license</t>
  </si>
  <si>
    <t xml:space="preserve">The cost increase each fiscal year is based on the contractual agreement with the vendor. </t>
  </si>
  <si>
    <t>AAA</t>
  </si>
  <si>
    <t>ELECTIONS</t>
  </si>
  <si>
    <t>001</t>
  </si>
  <si>
    <t>PERMANENT SALARIES-MISC</t>
  </si>
  <si>
    <t>005</t>
  </si>
  <si>
    <t>TEMP SALARIES-MISC</t>
  </si>
  <si>
    <t>009</t>
  </si>
  <si>
    <t>PREMIUM PAY</t>
  </si>
  <si>
    <t>011</t>
  </si>
  <si>
    <t>OVERTIME</t>
  </si>
  <si>
    <t>012</t>
  </si>
  <si>
    <t>HOLIDAY PAY</t>
  </si>
  <si>
    <t>013</t>
  </si>
  <si>
    <t>RETIREMENT</t>
  </si>
  <si>
    <t>014</t>
  </si>
  <si>
    <t>SOCIAL SECURITY</t>
  </si>
  <si>
    <t>015</t>
  </si>
  <si>
    <t>HEALTH SERVICE</t>
  </si>
  <si>
    <t>016</t>
  </si>
  <si>
    <t>DENTAL COVERAGE</t>
  </si>
  <si>
    <t>017</t>
  </si>
  <si>
    <t>UNEMPLOYMENT INSURANCE</t>
  </si>
  <si>
    <t>019</t>
  </si>
  <si>
    <t>OTHER FRINGE BENEFITS</t>
  </si>
  <si>
    <t>021</t>
  </si>
  <si>
    <t>TRAVEL</t>
  </si>
  <si>
    <t>022</t>
  </si>
  <si>
    <t>TRAINING</t>
  </si>
  <si>
    <t>023</t>
  </si>
  <si>
    <t>EMPLOYEE EXPENSES</t>
  </si>
  <si>
    <t>024</t>
  </si>
  <si>
    <t>MEMBERSHIP FEES</t>
  </si>
  <si>
    <t>026</t>
  </si>
  <si>
    <t>COURT FEES AND OTHER COMPENSATION</t>
  </si>
  <si>
    <t>027</t>
  </si>
  <si>
    <t>PROFESSIONAL &amp; SPECIALIZED SERVICES</t>
  </si>
  <si>
    <t>028</t>
  </si>
  <si>
    <t>MAINTENANCE SVCS-BUILDING &amp; STRUCTURES</t>
  </si>
  <si>
    <t>029</t>
  </si>
  <si>
    <t>MAINTENANCE SVCS-EQUIPMENT</t>
  </si>
  <si>
    <t>030</t>
  </si>
  <si>
    <t>RENTS &amp; LEASES-BUILDINGS &amp; STRUCTURES</t>
  </si>
  <si>
    <t>031</t>
  </si>
  <si>
    <t>RENTS &amp; LEASES-EQUIPMENT</t>
  </si>
  <si>
    <t>035</t>
  </si>
  <si>
    <t>OTHER CURRENT EXPENSES</t>
  </si>
  <si>
    <t>052</t>
  </si>
  <si>
    <t>TAXES; LICENSES &amp; PERMITS</t>
  </si>
  <si>
    <t>040</t>
  </si>
  <si>
    <t>042</t>
  </si>
  <si>
    <t>BUILDING &amp; CONSTRUCTION SUPPLIES</t>
  </si>
  <si>
    <t>043</t>
  </si>
  <si>
    <t>EQUIPMENT MAINTENANCE SUPPLIES</t>
  </si>
  <si>
    <t>045</t>
  </si>
  <si>
    <t>SAFETY</t>
  </si>
  <si>
    <t>046</t>
  </si>
  <si>
    <t>FOOD</t>
  </si>
  <si>
    <t>049</t>
  </si>
  <si>
    <t>OTHER MATERIALS &amp; SUPPLIES</t>
  </si>
  <si>
    <t>060</t>
  </si>
  <si>
    <t>064</t>
  </si>
  <si>
    <t>EQPT LEASE/PURCH-CITY FIN AGCY-OPT RENEW</t>
  </si>
  <si>
    <t>ACP</t>
  </si>
  <si>
    <t>081</t>
  </si>
  <si>
    <t>081C5</t>
  </si>
  <si>
    <t>IS-TIS-ISD SERVICES</t>
  </si>
  <si>
    <t>081CA</t>
  </si>
  <si>
    <t>GF-ADM-GENERAL(AAO)</t>
  </si>
  <si>
    <t>081CB</t>
  </si>
  <si>
    <t>GF-RISK MANAGEMENT SERVICES (AAO)</t>
  </si>
  <si>
    <t>081CI</t>
  </si>
  <si>
    <t>IS-TIS-ISD SERVICES-INFRASTRUCTURE COST</t>
  </si>
  <si>
    <t>081CW</t>
  </si>
  <si>
    <t>TIS-SFGTV SERVICES (AAO)</t>
  </si>
  <si>
    <t>081EA</t>
  </si>
  <si>
    <t>ENTERPRISE AGREEMENT</t>
  </si>
  <si>
    <t>081ET</t>
  </si>
  <si>
    <t>GF-TIS-TELEPHONE(AAO)</t>
  </si>
  <si>
    <t>081FM</t>
  </si>
  <si>
    <t>GF-GSA-FACILITIES MANAGEMENT SERVICES</t>
  </si>
  <si>
    <t>081H4</t>
  </si>
  <si>
    <t>GF-HR-CLIENT SRVS/RECRUIT/ASSESS</t>
  </si>
  <si>
    <t>081M2</t>
  </si>
  <si>
    <t>GF-CHF-YOUTH WORKS</t>
  </si>
  <si>
    <t>081PA</t>
  </si>
  <si>
    <t>IS-PURCH-CENTRAL SHOPS-AUTO MAINT</t>
  </si>
  <si>
    <t>081PE</t>
  </si>
  <si>
    <t>IS-PURCH-VEHICLE LEASING (AAO)</t>
  </si>
  <si>
    <t>081PF</t>
  </si>
  <si>
    <t>IS-PURCH-CENTRAL SHOPS-FUEL STOCK</t>
  </si>
  <si>
    <t>081PK</t>
  </si>
  <si>
    <t>GF-PARKING &amp; TRAFFIC</t>
  </si>
  <si>
    <t>081PM</t>
  </si>
  <si>
    <t>GF-PURCH-MAIL SERVICES</t>
  </si>
  <si>
    <t>081PR</t>
  </si>
  <si>
    <t>IS-PURCH-REPRODUCTION</t>
  </si>
  <si>
    <t>081RF</t>
  </si>
  <si>
    <t>GF-CITY HALL FELLOWS PROGRAM</t>
  </si>
  <si>
    <t>081SH</t>
  </si>
  <si>
    <t>GF-SHERIFF</t>
  </si>
  <si>
    <t>081UL</t>
  </si>
  <si>
    <t>GF-PUC-LIGHT HEAT &amp; POWER</t>
  </si>
  <si>
    <t>081WB</t>
  </si>
  <si>
    <t>SR-DPW-BUILDING REPAIR</t>
  </si>
  <si>
    <t>086</t>
  </si>
  <si>
    <t>086RS</t>
  </si>
  <si>
    <t>EXP REC FR RETIREMENT SYSTEM (AAO)</t>
  </si>
  <si>
    <t>600</t>
  </si>
  <si>
    <t>601</t>
  </si>
  <si>
    <t>60136</t>
  </si>
  <si>
    <t>COUNTY CANDIDATE FILING FEE</t>
  </si>
  <si>
    <t>60149</t>
  </si>
  <si>
    <t>PAID BALLOT ARGUMENT FEE</t>
  </si>
  <si>
    <t>60199</t>
  </si>
  <si>
    <t>OTHER GENERAL GOVERNMENT CHARGES</t>
  </si>
  <si>
    <t>699</t>
  </si>
  <si>
    <t>69999</t>
  </si>
  <si>
    <t>OTHER OPERATING REVENUE</t>
  </si>
  <si>
    <t>750</t>
  </si>
  <si>
    <t>789</t>
  </si>
  <si>
    <t>78901</t>
  </si>
  <si>
    <t>OVERAGE(SHORTAGE) CASH RECEIPTS</t>
  </si>
  <si>
    <t>Self Supporting</t>
  </si>
  <si>
    <t>GNC</t>
  </si>
  <si>
    <t>NO COMMUNITY</t>
  </si>
  <si>
    <t>400</t>
  </si>
  <si>
    <t>449</t>
  </si>
  <si>
    <t>44931</t>
  </si>
  <si>
    <t>FEDERAL GRANTS PASS-THROUGH STATE/OTHER</t>
  </si>
  <si>
    <t>CANDIDATE FILING FEE - SCHOOL BOARD</t>
  </si>
  <si>
    <t>SF MEC § 810</t>
  </si>
  <si>
    <t xml:space="preserve">No </t>
  </si>
  <si>
    <t>Per Candidate</t>
  </si>
  <si>
    <t>CANDIDATE FILING FEE - COMMUNITY COLLEGE BOARD</t>
  </si>
  <si>
    <t>BOARD OF SUPERVISOR #  1</t>
  </si>
  <si>
    <t>BOARD OF SUPERVISOR #  2</t>
  </si>
  <si>
    <t>BOARD OF SUPERVISOR # 3</t>
  </si>
  <si>
    <t>BOARD OF SUPERVISOR # 4</t>
  </si>
  <si>
    <t>BOARD OF SUPERVISOR #  5</t>
  </si>
  <si>
    <t>BOARD OF SUPERVISOR #  6</t>
  </si>
  <si>
    <t>BOARD OF SUPERVISOR #  7</t>
  </si>
  <si>
    <t>BOARD OF SUPERVISOR #  8</t>
  </si>
  <si>
    <t>BOARD OF SUPERVISOR #  9</t>
  </si>
  <si>
    <t>BOARD OF SUPERVISOR #  10</t>
  </si>
  <si>
    <t>BOARD OF SUPERVISOR #  11</t>
  </si>
  <si>
    <t>MAYOR</t>
  </si>
  <si>
    <t>DISTRICT ATTORNEY</t>
  </si>
  <si>
    <t>SHERIFF</t>
  </si>
  <si>
    <t>CITY ATTORNEY</t>
  </si>
  <si>
    <t>TREASURER</t>
  </si>
  <si>
    <t>ASSESSOR-RECORDER</t>
  </si>
  <si>
    <t>PUBLIC DEFENDER</t>
  </si>
  <si>
    <t xml:space="preserve">SUPERIOR COURT JUDGES </t>
  </si>
  <si>
    <t>CAEC § 8104 (b)</t>
  </si>
  <si>
    <t>SUPERIOR COURT JUDGES CANDIDATE STATEMENT</t>
  </si>
  <si>
    <t>CAEC § 13307 [c]</t>
  </si>
  <si>
    <t>Per Statement</t>
  </si>
  <si>
    <t>STATE ASSEMBLY 17 CANDIDATE STATEMENT</t>
  </si>
  <si>
    <t>STATE ASSEMBLY 19 CANDIDATE STATEMENT</t>
  </si>
  <si>
    <t>STATE SENATE 11 CANDIDATE STATEMENT</t>
  </si>
  <si>
    <t>CONGRESSIONAL 12 CANDIDATE STATEMENT</t>
  </si>
  <si>
    <t>CONGRESSIONAL 14 CANDIDATE STATEMENT</t>
  </si>
  <si>
    <t>BART DISTRICT 7 CANDIDATE STATEMENT</t>
  </si>
  <si>
    <t xml:space="preserve">BART Resolution </t>
  </si>
  <si>
    <t>BART DISTRICT 8 CANDIDATE STATEMENT</t>
  </si>
  <si>
    <t>BART DISTRICT 9 CANDIDATE STATEMENT</t>
  </si>
  <si>
    <t>PAID BALLOT ARGUMENTS</t>
  </si>
  <si>
    <t>SF MEC § 830</t>
  </si>
  <si>
    <t>Per Argument (plus $2 per word after 200 words)</t>
  </si>
  <si>
    <t>ORDINANCE SUBMISSION</t>
  </si>
  <si>
    <t>SF MEC § 820</t>
  </si>
  <si>
    <t>Per Measure</t>
  </si>
  <si>
    <t>CHARTER AMENDMENT SUBMISSION</t>
  </si>
  <si>
    <t>DECLARATION OF POLICY SUBMISSION</t>
  </si>
  <si>
    <t>CDs Master Voter File/AV File/Voter File/Precinct Districts/GIS File</t>
  </si>
  <si>
    <t>SF Admin Code § 67.28</t>
  </si>
  <si>
    <t>Per File</t>
  </si>
  <si>
    <t xml:space="preserve">CERTIFICATES OF REGISTRATION </t>
  </si>
  <si>
    <t>CAEC § 2167</t>
  </si>
  <si>
    <t>Per Certificate</t>
  </si>
  <si>
    <t>Maps - CCSF Supervisorial districts/precincts</t>
  </si>
  <si>
    <t>Per Map</t>
  </si>
  <si>
    <t>Document copies</t>
  </si>
  <si>
    <t>Per Copy</t>
  </si>
  <si>
    <t>DISTRICT REIMBURSEMENT (CCD, SFUSD, BART)</t>
  </si>
  <si>
    <t>CEC 10002 &amp; 10520</t>
  </si>
  <si>
    <t>Per Fiscal Year</t>
  </si>
  <si>
    <t>PROMOTIONAL ITEMS</t>
  </si>
  <si>
    <t>025</t>
  </si>
  <si>
    <t>X</t>
  </si>
  <si>
    <t>1GAGFAAA</t>
  </si>
  <si>
    <t>805002</t>
  </si>
  <si>
    <t>1842_C</t>
  </si>
  <si>
    <t>Management Assistant</t>
  </si>
  <si>
    <t>9772_C</t>
  </si>
  <si>
    <t>Community Development Specialist</t>
  </si>
  <si>
    <t>1408_C</t>
  </si>
  <si>
    <t>Principal Clerk</t>
  </si>
  <si>
    <t>1840_C</t>
  </si>
  <si>
    <t>Junior Management Assistant</t>
  </si>
  <si>
    <t>1062_C</t>
  </si>
  <si>
    <t>IS Programmer Analyst</t>
  </si>
  <si>
    <t>No</t>
  </si>
  <si>
    <t>REG DPW</t>
  </si>
  <si>
    <t>REGAA</t>
  </si>
  <si>
    <t>GF-NON-PROJECT-CONTROLLED</t>
  </si>
  <si>
    <t>REGIS VOTERS-EXP</t>
  </si>
  <si>
    <t xml:space="preserve">REG and DPW have agreed upon the workorder budgets for both fiscal years. The performing department may use 08699 to account for this expense. Therefore, REG work order appears unbalanced.  </t>
  </si>
  <si>
    <t>FY1718</t>
  </si>
  <si>
    <t>IT</t>
  </si>
  <si>
    <t>Canon DR-G1100 Production Document Scanner</t>
  </si>
  <si>
    <t>Dell Power Edge R720 Server</t>
  </si>
  <si>
    <t>Dell Power Edge R730 Rack Server</t>
  </si>
  <si>
    <t>Junior Clerk</t>
  </si>
  <si>
    <t>1402</t>
  </si>
  <si>
    <t xml:space="preserve">Chief Clerk </t>
  </si>
  <si>
    <t>1410</t>
  </si>
  <si>
    <t xml:space="preserve">Junior Management Assistant </t>
  </si>
  <si>
    <t>1840</t>
  </si>
  <si>
    <t>1. FY2007-08 was the first year these services were contracted out.</t>
  </si>
  <si>
    <t xml:space="preserve">The Department estimates that for the November 2018 Consolidated General election, the assembly and preparation of approximately 392,000 vote-by-mail packets, each consisting of a 5-card ballot and an insert, would take approximately 38,207 hours if performed by the Department employees. To calculate the cost over 26 pay periods, the total number of hours anticipated to complete the project was divided by 2,080 work hours in a FY, resulting in 18.2 FTEs.  </t>
  </si>
  <si>
    <t xml:space="preserve">Department of Elections </t>
  </si>
  <si>
    <t xml:space="preserve">Assembly of Vote-By-Mail Packets </t>
  </si>
  <si>
    <t>Yes</t>
  </si>
  <si>
    <t xml:space="preserve">There is one scheduled election in FY2018-19-November 2018 Consolidated General  Election. The total estimated contract cost for FY2018-16 is based on the K&amp;H Integrated Print Solutions quote for the services associated with the assembly and preparation of the vote-by-mail packets that are anticipated to be performed for the November 2018 election (a five-card ballot election). The estimate was provided in January 2017.  </t>
  </si>
  <si>
    <t>-</t>
  </si>
  <si>
    <t xml:space="preserve">Nataliya Kuzina </t>
  </si>
  <si>
    <t>415-554-5683</t>
  </si>
  <si>
    <t>nataliya.kuzina@sfgov.org</t>
  </si>
  <si>
    <t>See Form 4 for details.</t>
  </si>
  <si>
    <t xml:space="preserve">The Department conducts elections for the San Francisco Unified School District (SFUSD), Community College District (CCD), and Bay Area Rapid Transit District  (BART) in even-numbered years and realizes additional revenue from these districts. </t>
  </si>
  <si>
    <t>State Legislation: AB 1461: California New Motor Voter Bill AB 1461 provides for automatic voter registration through the Department of Motor Vehicles (DMV). Under the California New Motor Voter Act, the DMV will be required to electronically provide to the Secretary of State the records of each person who is issued an original or renewal of a driver’s license or state identification card or who provides the DMV with a change of address. The person’s motor vehicle records will constitute a completed affidavit of registration and the person will be registered to vote, unless the person affirmatively declines to be registered to vote during a DMV transaction, the person attests that he or she does not meet all voter eligibility requirements, or the Secretary of State determines that the person is ineligible to vote.</t>
  </si>
  <si>
    <t>State Legislation: AB 1436: Conditional Voter Registration which gives Californians the right to register and to vote a provisional ballot at the county elections office up until Election Night, rather than the previous deadline of 15 days prior to an election; the ballot will be counted if the registration is deemed effective.</t>
  </si>
  <si>
    <t xml:space="preserve">State Legislation: AB 2252: Remote Accessible Vote By Mail Systems makes statutory changes to allow voters with disabilities to receive a vote-by-mail ballot that they can mark privately and independently. Under the new law, voters with disabilities may use a mechanical, electro-mechanical, or electronic system and its software to mark an electronic vote-by-mail ballot remotely, outside a polling location. </t>
  </si>
  <si>
    <t xml:space="preserve">Joshua S. White
Deputy City Attorney
Phone: (415) 554-4661
</t>
  </si>
  <si>
    <t>The Department proposes to substitute a 9772 position for a 1842 position to conform the duties  performed by an incumbent with the City-wide job specifications. This position is allocated in the Administration division and performs duties associated with the division's  five areas of responsibility: Budget, Purchasing, Personnel, Payroll, and Information Coordination.</t>
  </si>
  <si>
    <t xml:space="preserve">The Department proposes to substitute two 1408 positions for two 1840 positions to conform the duties  performed by incumbents with the City-wide job specifications. These  positions are allocated in the Campaign Services division and the Administration division, and perform duties associated with facilitating candidate filing and the submission of initiative measures, developing various election publications, and managing  the Department’s public inquiry response mechanisms. </t>
  </si>
  <si>
    <t xml:space="preserve">The Department proposes to substitute a 1408 positions for a 1062 position to address the Department's need to develop new applications to meet the demand of growing number of customers who prefer to obtain registration and election information online. This position is allocated in the Management Information System division.  </t>
  </si>
  <si>
    <t xml:space="preserve">In 2016, the Board of Supervisors approved a two-year extension of the agreement between the Department and Dominion Voting Systems, Inc, from December 11, 2016, through December 31, 2018.  The rates listed reflect the amounts under the two-year extension. </t>
  </si>
  <si>
    <t xml:space="preserve">There will be no rate changes in the second fiscal year under the two-year extension. </t>
  </si>
  <si>
    <t>Increases in both fiscal years are budgeted expenditures related to work order recovery (086RS) for conducting the Retirement Board elections.</t>
  </si>
  <si>
    <t xml:space="preserve">Increases in both years are reflective of the projected level of service needed during the period encompassed by the budget cycle. </t>
  </si>
  <si>
    <t xml:space="preserve">Local Legislation: Proposition N, which was approved by San Francisco voters in the November 2016 election, amended the City Charter to allow any non-citizen parents, legal guardians, or legally recognized caregivers of a child living in the San Francisco Unified School District to vote for members of the Board of Education. </t>
  </si>
  <si>
    <t>Local and state legislation discussed in the Department's budget overview is expected to result in increases in voter rolls. Therefore, the Department must plan for increased temporary staffing resources to process additional registration records and vote-by-mail requests, expand in-language assistance for and conduct outreach to new registrants, and process and count a larger number of voted ballots.</t>
  </si>
  <si>
    <t xml:space="preserve">Increases in both fiscal years are associated with the Department having to secure permits for placing portable toilets used on Election Day at allowable spaces near polling places, to prevent ADA violations resulting from placement on sidewalks. </t>
  </si>
  <si>
    <t xml:space="preserve">The increase in FY17-18 results from the Department having to replenish polling place supplies, signage, and bags to transport ballots and other election materials due to wear and tear that occurred during the June and November 2016 elections. </t>
  </si>
  <si>
    <t xml:space="preserve">The Department has requested position substitutions (noted on Form 3C) to more closely align with the work required to execute procedural changes resulting from new legislation and growing public demand for online information, as discussed in the Department's budget overview. These substitutions result in slightly higher permanent salary expenditures, which the Department proposes to negate through attrition savings. </t>
  </si>
  <si>
    <t>There are several factors that contribute to the increase in this object in both fiscal years. As outlined in the budget overview, new legislation will likely increase the voter rolls resulting in increase in number of people requesting to vote by mail, therefore, the Department must budget for the additional costs related to the production and assembly  of vote-by-mail ballots. New legislation also requires the Department to provide an accessible means by which voters with disabilities can vote by mail independently and privately; this will require the development, translation, and implementation of new, accessible web-based formats of the numerous versions of the official ballot and sample ballot. Finally, with a 19-month period between the November 2016 and June 2018 elections, the Department anticipates a higher-than-projected number of local ballot measures and related ballot arguments, resulting in additional translations needed for the official ballot and the Voter Information Pamphlet.</t>
  </si>
  <si>
    <t xml:space="preserve">Revised projections have been confirmed by performing department in both fiscal years. </t>
  </si>
  <si>
    <t>This database and application server for the Department’s RFID system will manage an inventory of voting machines and associated parts and will facilitate security system monitoring and remote management at the Department’s new warehouse facility.  If this purchase is not approved, the Department will have to rely on workstation-grade computers to run the RFID system, greatly reducing the reliability, performance, capacity, and throughput of the system.</t>
  </si>
  <si>
    <t xml:space="preserve">This scanner is needed to scan voter registration forms and associated voter correspondence to attach to voter records in the Election Information Management System. The scanner will replace an older model that has been in daily use for over six years. The older model will continue to be used when increased capacity is needed, typically during the four months preceding an election. If this purchase is not approved, the Department risks downtime and delay in voter registration processing.  </t>
  </si>
  <si>
    <t>This server is needed to perform a multitude of tasks, including file services, application web server, virtualization hosting, and disaster recovery functions. The server will also serve as a primary or backup vote tabulation server. Exact functions of the server depend on specific needs at the time of purchase.  If this purchase is not approved, the Department risks interruption to continuity of operations, data loss, and performance reduction by running production applications on end-of-life server hardware. This purchase aligns with the City’s disaster recovery goals by ensuring availability of replacement hardware for servers running mission critical applications.</t>
  </si>
  <si>
    <t>OTHER MATERIALS &amp; SUPPLIES (Expenditures for Retirement Board Elections)</t>
  </si>
  <si>
    <t>FY1819</t>
  </si>
  <si>
    <t>EQUIPMENT PURCHASE</t>
  </si>
  <si>
    <t xml:space="preserve">Increases in both fiscal years result from the Department having to secure additional security services related to San Francisco Unified School District facilities that are used as polling places on Election Day, and security for nearly 250 rental vehicles that are loaded with ballots and other election materials and staged offsite.  </t>
  </si>
  <si>
    <t>The Department will transition to a new warehouse facility in FY17-18. Under the MOU between the Department and the Port, there will be an increase in rental rates as compared to rates associated with the current facility. Additionally, the projected costs of securing parking space for nearly 250 vehicles rented for Election Day and stipends paid to polling place providers contribute to expenditure increases in both fiscal years. 
The increase in FY18-19 as compared to the proposed FY17-18 amount is a result of rental rates changes from year 1 to year 2 under the payment schedule established in the MOU.</t>
  </si>
  <si>
    <t xml:space="preserve">The Department generates revenue primarily through candidate filing and statement fees and fees associated with submission of paid ballot arguments, all of which are imposed by state or local laws. The Department's revised projections in Subobj 60136 reflect estimated number of candidates submitting filing fee petitions in lieu of a filing fee. </t>
  </si>
  <si>
    <t xml:space="preserve">In 2016, the City entered into a city-wide contract with Enterprise Rent-A-Car which the Department is obligated to use to secure nearly 250 vehicles for Election Day use. Increases in both fiscal years are a direct result of of higher rental rates negotiated under the contract. </t>
  </si>
  <si>
    <t xml:space="preserve">Several factors contribute to the increases in both fiscal years. As outlined in the budget overview, new legislation will likely increase the voter rolls significantly, and the Department must budget for the addiitonal ballots and Voter Information Pamphlets that are mandated for each new registrant. This addiitonal volume will result in cost increases related to production, assembly, mailing, and postage. In addition, the United States Postal Services has increased postage rates. 
The increase in FY18-19 over the proposed FY17-18 amount is primarily due to additional costs associated with the longer ballot expected in the November 2018 election (5 cards) versus the June 2018 election (three cards).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</si>
</sst>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0.0%"/>
    <numFmt numFmtId="167" formatCode="&quot;$&quot;#,##0.00"/>
    <numFmt numFmtId="168" formatCode="0.0"/>
    <numFmt numFmtId="169" formatCode="_(* #,##0.0_);_(* \(#,##0.0\);_(* &quot;-&quot;?_);_(@_)"/>
    <numFmt numFmtId="170" formatCode="#,##0.0000_);\(#,##0.0000\)"/>
    <numFmt numFmtId="171" formatCode="#,##0.0_);\(#,##0.0\)"/>
    <numFmt numFmtId="172" formatCode="0_);\(0\)"/>
    <numFmt numFmtId="173" formatCode="mm/dd/yy;@"/>
  </numFmts>
  <fonts count="136">
    <font>
      <sz val="11"/>
      <color theme="1"/>
      <name val="Calibri"/>
      <family val="2"/>
      <scheme val="minor"/>
    </font>
    <font>
      <sz val="11"/>
      <color theme="1"/>
      <name val="Calibri"/>
      <family val="2"/>
      <scheme val="minor"/>
    </font>
    <font>
      <sz val="10"/>
      <name val="Arial"/>
      <family val="2"/>
    </font>
    <font>
      <b/>
      <sz val="14"/>
      <name val="Arial"/>
      <family val="2"/>
    </font>
    <font>
      <b/>
      <sz val="11"/>
      <name val="Arial"/>
      <family val="2"/>
    </font>
    <font>
      <sz val="11"/>
      <name val="Arial"/>
      <family val="2"/>
    </font>
    <font>
      <sz val="14"/>
      <name val="Arial"/>
      <family val="2"/>
    </font>
    <font>
      <b/>
      <sz val="12"/>
      <name val="Arial"/>
      <family val="2"/>
    </font>
    <font>
      <sz val="12"/>
      <name val="Arial"/>
      <family val="2"/>
    </font>
    <font>
      <b/>
      <u/>
      <sz val="11"/>
      <name val="Arial"/>
      <family val="2"/>
    </font>
    <font>
      <sz val="12"/>
      <color theme="1"/>
      <name val="Times New Roman"/>
      <family val="2"/>
    </font>
    <font>
      <sz val="12"/>
      <color indexed="8"/>
      <name val="Times New Roman"/>
      <family val="2"/>
    </font>
    <font>
      <u/>
      <sz val="10"/>
      <color indexed="12"/>
      <name val="Arial"/>
      <family val="2"/>
    </font>
    <font>
      <sz val="11"/>
      <color indexed="8"/>
      <name val="Arial"/>
      <family val="2"/>
    </font>
    <font>
      <b/>
      <sz val="11"/>
      <color indexed="8"/>
      <name val="Arial"/>
      <family val="2"/>
    </font>
    <font>
      <b/>
      <sz val="11"/>
      <color indexed="10"/>
      <name val="Arial"/>
      <family val="2"/>
    </font>
    <font>
      <b/>
      <sz val="11"/>
      <color indexed="12"/>
      <name val="Arial"/>
      <family val="2"/>
    </font>
    <font>
      <b/>
      <sz val="10"/>
      <color indexed="12"/>
      <name val="Arial"/>
      <family val="2"/>
    </font>
    <font>
      <b/>
      <u/>
      <sz val="11"/>
      <color indexed="12"/>
      <name val="Arial"/>
      <family val="2"/>
    </font>
    <font>
      <sz val="16"/>
      <name val="Arial"/>
      <family val="2"/>
    </font>
    <font>
      <b/>
      <sz val="16"/>
      <name val="Arial"/>
      <family val="2"/>
    </font>
    <font>
      <b/>
      <sz val="9"/>
      <color indexed="81"/>
      <name val="Tahoma"/>
      <family val="2"/>
    </font>
    <font>
      <sz val="9"/>
      <color indexed="81"/>
      <name val="Tahoma"/>
      <family val="2"/>
    </font>
    <font>
      <sz val="11"/>
      <color indexed="81"/>
      <name val="Calibri"/>
      <family val="2"/>
      <scheme val="minor"/>
    </font>
    <font>
      <sz val="10"/>
      <name val="MS Sans Serif"/>
      <family val="2"/>
    </font>
    <font>
      <sz val="10"/>
      <color theme="1"/>
      <name val="Arial"/>
      <family val="2"/>
    </font>
    <font>
      <b/>
      <sz val="10"/>
      <name val="Arial"/>
      <family val="2"/>
    </font>
    <font>
      <b/>
      <sz val="10"/>
      <color theme="1"/>
      <name val="Arial"/>
      <family val="2"/>
    </font>
    <font>
      <sz val="10"/>
      <color indexed="8"/>
      <name val="Arial"/>
      <family val="2"/>
    </font>
    <font>
      <u/>
      <sz val="11"/>
      <name val="Arial"/>
      <family val="2"/>
    </font>
    <font>
      <b/>
      <i/>
      <sz val="11"/>
      <name val="Arial"/>
      <family val="2"/>
    </font>
    <font>
      <b/>
      <sz val="11"/>
      <color rgb="FFFF0000"/>
      <name val="Arial"/>
      <family val="2"/>
    </font>
    <font>
      <b/>
      <u val="doubleAccounting"/>
      <sz val="11"/>
      <name val="Arial"/>
      <family val="2"/>
    </font>
    <font>
      <sz val="11"/>
      <color rgb="FFFF0000"/>
      <name val="Arial"/>
      <family val="2"/>
    </font>
    <font>
      <b/>
      <u val="doubleAccounting"/>
      <sz val="28"/>
      <color indexed="8"/>
      <name val="Arial"/>
      <family val="2"/>
    </font>
    <font>
      <sz val="16"/>
      <color indexed="8"/>
      <name val="Arial"/>
      <family val="2"/>
    </font>
    <font>
      <sz val="14"/>
      <color indexed="8"/>
      <name val="Arial"/>
      <family val="2"/>
    </font>
    <font>
      <sz val="26"/>
      <name val="Arial"/>
      <family val="2"/>
    </font>
    <font>
      <b/>
      <sz val="12"/>
      <color rgb="FFFF0000"/>
      <name val="Arial"/>
      <family val="2"/>
    </font>
    <font>
      <b/>
      <sz val="26"/>
      <color indexed="8"/>
      <name val="Arial"/>
      <family val="2"/>
    </font>
    <font>
      <b/>
      <sz val="20"/>
      <color indexed="8"/>
      <name val="Arial"/>
      <family val="2"/>
    </font>
    <font>
      <sz val="10"/>
      <color theme="1"/>
      <name val="Tahoma"/>
      <family val="2"/>
    </font>
    <font>
      <sz val="8"/>
      <color rgb="FF333333"/>
      <name val="Arial"/>
      <family val="2"/>
    </font>
    <font>
      <u/>
      <sz val="16"/>
      <color indexed="12"/>
      <name val="Arial"/>
      <family val="2"/>
    </font>
    <font>
      <sz val="10"/>
      <color theme="0"/>
      <name val="Arial"/>
      <family val="2"/>
    </font>
    <font>
      <sz val="11"/>
      <color theme="0"/>
      <name val="Arial"/>
      <family val="2"/>
    </font>
    <font>
      <b/>
      <u/>
      <sz val="10"/>
      <color indexed="48"/>
      <name val="Arial"/>
      <family val="2"/>
    </font>
    <font>
      <sz val="10"/>
      <color indexed="48"/>
      <name val="Arial"/>
      <family val="2"/>
    </font>
    <font>
      <b/>
      <u/>
      <sz val="10"/>
      <name val="Arial"/>
      <family val="2"/>
    </font>
    <font>
      <b/>
      <i/>
      <sz val="10"/>
      <color indexed="8"/>
      <name val="Arial"/>
      <family val="2"/>
    </font>
    <font>
      <b/>
      <sz val="10"/>
      <color indexed="8"/>
      <name val="Arial"/>
      <family val="2"/>
    </font>
    <font>
      <i/>
      <sz val="10"/>
      <color indexed="8"/>
      <name val="Arial"/>
      <family val="2"/>
    </font>
    <font>
      <b/>
      <u/>
      <sz val="14"/>
      <name val="Arial"/>
      <family val="2"/>
    </font>
    <font>
      <u/>
      <sz val="10"/>
      <color indexed="8"/>
      <name val="Arial"/>
      <family val="2"/>
    </font>
    <font>
      <u/>
      <sz val="10"/>
      <name val="Arial"/>
      <family val="2"/>
    </font>
    <font>
      <sz val="8"/>
      <name val="Arial"/>
      <family val="2"/>
    </font>
    <font>
      <sz val="8"/>
      <color indexed="8"/>
      <name val="Arial"/>
      <family val="2"/>
    </font>
    <font>
      <sz val="10"/>
      <color indexed="9"/>
      <name val="Arial"/>
      <family val="2"/>
    </font>
    <font>
      <sz val="8"/>
      <color indexed="81"/>
      <name val="Tahoma"/>
      <family val="2"/>
    </font>
    <font>
      <b/>
      <sz val="8"/>
      <color indexed="81"/>
      <name val="Tahoma"/>
      <family val="2"/>
    </font>
    <font>
      <b/>
      <u/>
      <sz val="10"/>
      <color indexed="8"/>
      <name val="Arial"/>
      <family val="2"/>
    </font>
    <font>
      <b/>
      <u/>
      <sz val="11"/>
      <color theme="1"/>
      <name val="Arial"/>
      <family val="2"/>
    </font>
    <font>
      <u/>
      <sz val="8"/>
      <name val="Arial"/>
      <family val="2"/>
    </font>
    <font>
      <sz val="12"/>
      <name val="Calibri"/>
      <family val="2"/>
      <scheme val="minor"/>
    </font>
    <font>
      <sz val="12"/>
      <color theme="1"/>
      <name val="Calibri"/>
      <family val="2"/>
      <scheme val="minor"/>
    </font>
    <font>
      <sz val="12"/>
      <color rgb="FF000000"/>
      <name val="Calibri"/>
      <family val="2"/>
      <scheme val="minor"/>
    </font>
    <font>
      <sz val="12"/>
      <color rgb="FF000000"/>
      <name val="Calibri"/>
      <family val="2"/>
    </font>
    <font>
      <b/>
      <sz val="12"/>
      <color rgb="FF000000"/>
      <name val="Calibri"/>
      <family val="2"/>
    </font>
    <font>
      <b/>
      <sz val="12"/>
      <color rgb="FF000000"/>
      <name val="Calibri"/>
      <family val="2"/>
      <scheme val="minor"/>
    </font>
    <font>
      <b/>
      <sz val="8"/>
      <name val="Arial"/>
      <family val="2"/>
    </font>
    <font>
      <b/>
      <sz val="10"/>
      <color theme="3" tint="0.39997558519241921"/>
      <name val="Arial"/>
      <family val="2"/>
    </font>
    <font>
      <b/>
      <sz val="9"/>
      <name val="Arial"/>
      <family val="2"/>
    </font>
    <font>
      <sz val="8"/>
      <color indexed="10"/>
      <name val="Arial"/>
      <family val="2"/>
    </font>
    <font>
      <b/>
      <sz val="9"/>
      <color indexed="62"/>
      <name val="Arial"/>
      <family val="2"/>
    </font>
    <font>
      <i/>
      <sz val="11"/>
      <name val="Arial"/>
      <family val="2"/>
    </font>
    <font>
      <i/>
      <sz val="9"/>
      <color indexed="10"/>
      <name val="Arial"/>
      <family val="2"/>
    </font>
    <font>
      <sz val="10"/>
      <color rgb="FFFF0000"/>
      <name val="Arial"/>
      <family val="2"/>
    </font>
    <font>
      <i/>
      <sz val="9"/>
      <color indexed="23"/>
      <name val="Arial"/>
      <family val="2"/>
    </font>
    <font>
      <b/>
      <sz val="10"/>
      <color rgb="FFFF0000"/>
      <name val="Arial"/>
      <family val="2"/>
    </font>
    <font>
      <i/>
      <sz val="10"/>
      <color indexed="10"/>
      <name val="Arial"/>
      <family val="2"/>
    </font>
    <font>
      <b/>
      <sz val="10"/>
      <color indexed="10"/>
      <name val="Arial"/>
      <family val="2"/>
    </font>
    <font>
      <sz val="10"/>
      <color indexed="10"/>
      <name val="Arial"/>
      <family val="2"/>
    </font>
    <font>
      <sz val="16"/>
      <color rgb="FFCCFFCC"/>
      <name val="Arial"/>
      <family val="2"/>
    </font>
    <font>
      <sz val="6"/>
      <name val="Arial"/>
      <family val="2"/>
    </font>
    <font>
      <b/>
      <sz val="5"/>
      <name val="Arial"/>
      <family val="2"/>
    </font>
    <font>
      <sz val="12"/>
      <color rgb="FFFF0000"/>
      <name val="Arial"/>
      <family val="2"/>
    </font>
    <font>
      <b/>
      <sz val="7"/>
      <name val="Arial"/>
      <family val="2"/>
    </font>
    <font>
      <i/>
      <sz val="11"/>
      <color rgb="FFFF0000"/>
      <name val="Calibri"/>
      <family val="2"/>
      <scheme val="minor"/>
    </font>
    <font>
      <u/>
      <sz val="11"/>
      <color theme="10"/>
      <name val="Calibri"/>
      <family val="2"/>
      <scheme val="minor"/>
    </font>
    <font>
      <sz val="8"/>
      <color theme="1"/>
      <name val="Tahoma"/>
      <family val="2"/>
    </font>
    <font>
      <sz val="10"/>
      <color theme="1"/>
      <name val="Arial Narrow"/>
      <family val="2"/>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9"/>
      <color indexed="8"/>
      <name val="Arial"/>
      <family val="2"/>
    </font>
    <font>
      <sz val="12"/>
      <color theme="1"/>
      <name val="Arial Narrow"/>
      <family val="2"/>
    </font>
    <font>
      <sz val="11"/>
      <color theme="1"/>
      <name val="Arial"/>
      <family val="2"/>
    </font>
    <font>
      <sz val="11"/>
      <name val="Arial Narrow"/>
      <family val="2"/>
    </font>
    <font>
      <sz val="9"/>
      <name val="Arial"/>
      <family val="2"/>
    </font>
    <font>
      <sz val="9"/>
      <color theme="1"/>
      <name val="Arial"/>
      <family val="2"/>
    </font>
    <font>
      <sz val="11"/>
      <color theme="1"/>
      <name val="Arial 11"/>
    </font>
    <font>
      <b/>
      <sz val="11"/>
      <color theme="1"/>
      <name val="Arial"/>
      <family val="2"/>
    </font>
    <font>
      <sz val="10"/>
      <color rgb="FF000000"/>
      <name val="Arial Narrow"/>
      <family val="2"/>
    </font>
    <font>
      <sz val="11"/>
      <color rgb="FF454545"/>
      <name val="Arial"/>
      <family val="2"/>
    </font>
    <font>
      <sz val="11"/>
      <color theme="1"/>
      <name val="Tahoma"/>
      <family val="2"/>
    </font>
  </fonts>
  <fills count="7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1"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4.9989318521683403E-2"/>
        <bgColor indexed="64"/>
      </patternFill>
    </fill>
    <fill>
      <patternFill patternType="solid">
        <fgColor rgb="FFE7E5E5"/>
      </patternFill>
    </fill>
    <fill>
      <patternFill patternType="solid">
        <fgColor rgb="FFBFD2E2"/>
      </patternFill>
    </fill>
    <fill>
      <patternFill patternType="solid">
        <fgColor indexed="13"/>
        <bgColor indexed="64"/>
      </patternFill>
    </fill>
    <fill>
      <patternFill patternType="solid">
        <fgColor indexed="47"/>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CCFFCC"/>
        <bgColor indexed="64"/>
      </patternFill>
    </fill>
    <fill>
      <patternFill patternType="solid">
        <fgColor theme="8" tint="0.79998168889431442"/>
        <bgColor indexed="64"/>
      </patternFill>
    </fill>
    <fill>
      <patternFill patternType="solid">
        <fgColor indexed="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s>
  <borders count="11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style="thin">
        <color indexed="8"/>
      </left>
      <right style="thin">
        <color indexed="8"/>
      </right>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double">
        <color indexed="64"/>
      </bottom>
      <diagonal/>
    </border>
    <border>
      <left style="medium">
        <color indexed="64"/>
      </left>
      <right/>
      <top/>
      <bottom/>
      <diagonal/>
    </border>
    <border>
      <left/>
      <right style="thick">
        <color indexed="64"/>
      </right>
      <top/>
      <bottom style="medium">
        <color indexed="64"/>
      </bottom>
      <diagonal/>
    </border>
    <border>
      <left style="thick">
        <color auto="1"/>
      </left>
      <right/>
      <top/>
      <bottom/>
      <diagonal/>
    </border>
    <border>
      <left/>
      <right style="thick">
        <color auto="1"/>
      </right>
      <top/>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ck">
        <color auto="1"/>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bottom style="double">
        <color indexed="64"/>
      </bottom>
      <diagonal/>
    </border>
    <border>
      <left/>
      <right style="thin">
        <color indexed="64"/>
      </right>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dotted">
        <color indexed="64"/>
      </left>
      <right/>
      <top style="thin">
        <color indexed="64"/>
      </top>
      <bottom/>
      <diagonal/>
    </border>
    <border>
      <left/>
      <right style="dotted">
        <color indexed="64"/>
      </right>
      <top/>
      <bottom/>
      <diagonal/>
    </border>
    <border>
      <left/>
      <right style="dotted">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02">
    <xf numFmtId="0" fontId="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 fontId="2" fillId="0" borderId="0" applyFill="0" applyBorder="0" applyAlignment="0" applyProtection="0"/>
    <xf numFmtId="0" fontId="12" fillId="0" borderId="0" applyNumberFormat="0" applyFill="0" applyBorder="0" applyAlignment="0" applyProtection="0">
      <alignment vertical="top"/>
      <protection locked="0"/>
    </xf>
    <xf numFmtId="0" fontId="10" fillId="0" borderId="0"/>
    <xf numFmtId="0" fontId="11" fillId="0" borderId="0"/>
    <xf numFmtId="0" fontId="2" fillId="0" borderId="0" applyNumberFormat="0" applyFill="0" applyBorder="0" applyAlignment="0" applyProtection="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0" fontId="28" fillId="0" borderId="0"/>
    <xf numFmtId="0" fontId="41" fillId="0" borderId="0"/>
    <xf numFmtId="37" fontId="2" fillId="0" borderId="0"/>
    <xf numFmtId="37" fontId="2" fillId="0" borderId="0"/>
    <xf numFmtId="37" fontId="2" fillId="6" borderId="0"/>
    <xf numFmtId="0" fontId="88" fillId="0" borderId="0" applyNumberFormat="0" applyFill="0" applyBorder="0" applyAlignment="0" applyProtection="0"/>
    <xf numFmtId="0" fontId="2" fillId="0" borderId="0"/>
    <xf numFmtId="9" fontId="1" fillId="0" borderId="0" applyFont="0" applyFill="0" applyBorder="0" applyAlignment="0" applyProtection="0"/>
    <xf numFmtId="0" fontId="92" fillId="0" borderId="0" applyNumberFormat="0" applyFill="0" applyBorder="0" applyAlignment="0" applyProtection="0"/>
    <xf numFmtId="0" fontId="93" fillId="0" borderId="97" applyNumberFormat="0" applyFill="0" applyAlignment="0" applyProtection="0"/>
    <xf numFmtId="0" fontId="94" fillId="0" borderId="98" applyNumberFormat="0" applyFill="0" applyAlignment="0" applyProtection="0"/>
    <xf numFmtId="0" fontId="95" fillId="0" borderId="99" applyNumberFormat="0" applyFill="0" applyAlignment="0" applyProtection="0"/>
    <xf numFmtId="0" fontId="95" fillId="0" borderId="0" applyNumberFormat="0" applyFill="0" applyBorder="0" applyAlignment="0" applyProtection="0"/>
    <xf numFmtId="0" fontId="96"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00" applyNumberFormat="0" applyAlignment="0" applyProtection="0"/>
    <xf numFmtId="0" fontId="100" fillId="28" borderId="101" applyNumberFormat="0" applyAlignment="0" applyProtection="0"/>
    <xf numFmtId="0" fontId="101" fillId="28" borderId="100" applyNumberFormat="0" applyAlignment="0" applyProtection="0"/>
    <xf numFmtId="0" fontId="102" fillId="0" borderId="102" applyNumberFormat="0" applyFill="0" applyAlignment="0" applyProtection="0"/>
    <xf numFmtId="0" fontId="103" fillId="29" borderId="103" applyNumberFormat="0" applyAlignment="0" applyProtection="0"/>
    <xf numFmtId="0" fontId="91" fillId="0" borderId="0" applyNumberFormat="0" applyFill="0" applyBorder="0" applyAlignment="0" applyProtection="0"/>
    <xf numFmtId="0" fontId="1" fillId="30" borderId="104" applyNumberFormat="0" applyFont="0" applyAlignment="0" applyProtection="0"/>
    <xf numFmtId="0" fontId="104" fillId="0" borderId="0" applyNumberFormat="0" applyFill="0" applyBorder="0" applyAlignment="0" applyProtection="0"/>
    <xf numFmtId="0" fontId="105" fillId="0" borderId="105" applyNumberFormat="0" applyFill="0" applyAlignment="0" applyProtection="0"/>
    <xf numFmtId="0" fontId="10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06" fillId="34" borderId="0" applyNumberFormat="0" applyBorder="0" applyAlignment="0" applyProtection="0"/>
    <xf numFmtId="0" fontId="106"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06" fillId="38" borderId="0" applyNumberFormat="0" applyBorder="0" applyAlignment="0" applyProtection="0"/>
    <xf numFmtId="0" fontId="106"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06" fillId="42" borderId="0" applyNumberFormat="0" applyBorder="0" applyAlignment="0" applyProtection="0"/>
    <xf numFmtId="0" fontId="106"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06" fillId="46" borderId="0" applyNumberFormat="0" applyBorder="0" applyAlignment="0" applyProtection="0"/>
    <xf numFmtId="0" fontId="106"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06" fillId="50" borderId="0" applyNumberFormat="0" applyBorder="0" applyAlignment="0" applyProtection="0"/>
    <xf numFmtId="0" fontId="106"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06" fillId="54" borderId="0" applyNumberFormat="0" applyBorder="0" applyAlignment="0" applyProtection="0"/>
    <xf numFmtId="0" fontId="2" fillId="55" borderId="106" applyNumberFormat="0" applyFont="0" applyAlignment="0" applyProtection="0"/>
    <xf numFmtId="0" fontId="2" fillId="0" borderId="0"/>
    <xf numFmtId="0" fontId="2" fillId="0" borderId="0"/>
    <xf numFmtId="0" fontId="2" fillId="0" borderId="0"/>
    <xf numFmtId="0" fontId="107" fillId="56" borderId="0" applyNumberFormat="0" applyBorder="0" applyAlignment="0" applyProtection="0"/>
    <xf numFmtId="0" fontId="107" fillId="57" borderId="0" applyNumberFormat="0" applyBorder="0" applyAlignment="0" applyProtection="0"/>
    <xf numFmtId="0" fontId="107" fillId="58" borderId="0" applyNumberFormat="0" applyBorder="0" applyAlignment="0" applyProtection="0"/>
    <xf numFmtId="0" fontId="107" fillId="59" borderId="0" applyNumberFormat="0" applyBorder="0" applyAlignment="0" applyProtection="0"/>
    <xf numFmtId="0" fontId="107" fillId="60" borderId="0" applyNumberFormat="0" applyBorder="0" applyAlignment="0" applyProtection="0"/>
    <xf numFmtId="0" fontId="107" fillId="61" borderId="0" applyNumberFormat="0" applyBorder="0" applyAlignment="0" applyProtection="0"/>
    <xf numFmtId="0" fontId="107" fillId="62" borderId="0" applyNumberFormat="0" applyBorder="0" applyAlignment="0" applyProtection="0"/>
    <xf numFmtId="0" fontId="107" fillId="63" borderId="0" applyNumberFormat="0" applyBorder="0" applyAlignment="0" applyProtection="0"/>
    <xf numFmtId="0" fontId="107" fillId="64" borderId="0" applyNumberFormat="0" applyBorder="0" applyAlignment="0" applyProtection="0"/>
    <xf numFmtId="0" fontId="107" fillId="59" borderId="0" applyNumberFormat="0" applyBorder="0" applyAlignment="0" applyProtection="0"/>
    <xf numFmtId="0" fontId="107" fillId="62" borderId="0" applyNumberFormat="0" applyBorder="0" applyAlignment="0" applyProtection="0"/>
    <xf numFmtId="0" fontId="107" fillId="65" borderId="0" applyNumberFormat="0" applyBorder="0" applyAlignment="0" applyProtection="0"/>
    <xf numFmtId="0" fontId="108" fillId="66" borderId="0" applyNumberFormat="0" applyBorder="0" applyAlignment="0" applyProtection="0"/>
    <xf numFmtId="0" fontId="108" fillId="63" borderId="0" applyNumberFormat="0" applyBorder="0" applyAlignment="0" applyProtection="0"/>
    <xf numFmtId="0" fontId="108" fillId="64" borderId="0" applyNumberFormat="0" applyBorder="0" applyAlignment="0" applyProtection="0"/>
    <xf numFmtId="0" fontId="108" fillId="67" borderId="0" applyNumberFormat="0" applyBorder="0" applyAlignment="0" applyProtection="0"/>
    <xf numFmtId="0" fontId="108" fillId="68" borderId="0" applyNumberFormat="0" applyBorder="0" applyAlignment="0" applyProtection="0"/>
    <xf numFmtId="0" fontId="108" fillId="69" borderId="0" applyNumberFormat="0" applyBorder="0" applyAlignment="0" applyProtection="0"/>
    <xf numFmtId="0" fontId="108" fillId="70" borderId="0" applyNumberFormat="0" applyBorder="0" applyAlignment="0" applyProtection="0"/>
    <xf numFmtId="0" fontId="108" fillId="71" borderId="0" applyNumberFormat="0" applyBorder="0" applyAlignment="0" applyProtection="0"/>
    <xf numFmtId="0" fontId="108" fillId="72" borderId="0" applyNumberFormat="0" applyBorder="0" applyAlignment="0" applyProtection="0"/>
    <xf numFmtId="0" fontId="108" fillId="67" borderId="0" applyNumberFormat="0" applyBorder="0" applyAlignment="0" applyProtection="0"/>
    <xf numFmtId="0" fontId="108" fillId="68" borderId="0" applyNumberFormat="0" applyBorder="0" applyAlignment="0" applyProtection="0"/>
    <xf numFmtId="0" fontId="108" fillId="73" borderId="0" applyNumberFormat="0" applyBorder="0" applyAlignment="0" applyProtection="0"/>
    <xf numFmtId="0" fontId="109" fillId="57" borderId="0" applyNumberFormat="0" applyBorder="0" applyAlignment="0" applyProtection="0"/>
    <xf numFmtId="0" fontId="110" fillId="74" borderId="107" applyNumberFormat="0" applyAlignment="0" applyProtection="0"/>
    <xf numFmtId="0" fontId="111" fillId="75" borderId="10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2" fillId="0" borderId="0" applyNumberFormat="0" applyFill="0" applyBorder="0" applyAlignment="0" applyProtection="0"/>
    <xf numFmtId="0" fontId="113" fillId="58" borderId="0" applyNumberFormat="0" applyBorder="0" applyAlignment="0" applyProtection="0"/>
    <xf numFmtId="0" fontId="114" fillId="0" borderId="109" applyNumberFormat="0" applyFill="0" applyAlignment="0" applyProtection="0"/>
    <xf numFmtId="0" fontId="115" fillId="0" borderId="110" applyNumberFormat="0" applyFill="0" applyAlignment="0" applyProtection="0"/>
    <xf numFmtId="0" fontId="116" fillId="0" borderId="111" applyNumberFormat="0" applyFill="0" applyAlignment="0" applyProtection="0"/>
    <xf numFmtId="0" fontId="116" fillId="0" borderId="0" applyNumberFormat="0" applyFill="0" applyBorder="0" applyAlignment="0" applyProtection="0"/>
    <xf numFmtId="0" fontId="117" fillId="61" borderId="107" applyNumberFormat="0" applyAlignment="0" applyProtection="0"/>
    <xf numFmtId="0" fontId="118" fillId="0" borderId="112" applyNumberFormat="0" applyFill="0" applyAlignment="0" applyProtection="0"/>
    <xf numFmtId="0" fontId="119" fillId="76" borderId="0" applyNumberFormat="0" applyBorder="0" applyAlignment="0" applyProtection="0"/>
    <xf numFmtId="0" fontId="2" fillId="0" borderId="0"/>
    <xf numFmtId="0" fontId="120" fillId="74" borderId="113"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21" fillId="0" borderId="0" applyNumberFormat="0" applyFill="0" applyBorder="0" applyAlignment="0" applyProtection="0"/>
    <xf numFmtId="0" fontId="122" fillId="0" borderId="114" applyNumberFormat="0" applyFill="0" applyAlignment="0" applyProtection="0"/>
    <xf numFmtId="0" fontId="123"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 fontId="2" fillId="0" borderId="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1" fillId="0" borderId="0"/>
    <xf numFmtId="0" fontId="2" fillId="0" borderId="0"/>
    <xf numFmtId="0" fontId="41" fillId="0" borderId="0"/>
    <xf numFmtId="0" fontId="1" fillId="0" borderId="0"/>
    <xf numFmtId="0" fontId="2" fillId="55" borderId="106" applyNumberFormat="0" applyFont="0" applyAlignment="0" applyProtection="0"/>
    <xf numFmtId="0" fontId="2" fillId="0" borderId="0"/>
    <xf numFmtId="0" fontId="12" fillId="0" borderId="0" applyNumberFormat="0" applyFill="0" applyBorder="0" applyAlignment="0" applyProtection="0"/>
    <xf numFmtId="0" fontId="2" fillId="0" borderId="0"/>
    <xf numFmtId="0" fontId="2" fillId="0" borderId="0"/>
    <xf numFmtId="0" fontId="2" fillId="0" borderId="0"/>
    <xf numFmtId="0" fontId="2" fillId="0" borderId="0" applyAlignment="0">
      <alignment vertical="top" wrapText="1"/>
      <protection locked="0"/>
    </xf>
    <xf numFmtId="43" fontId="2" fillId="0" borderId="0" applyFont="0" applyFill="0" applyBorder="0" applyAlignment="0" applyProtection="0"/>
    <xf numFmtId="0" fontId="2" fillId="0" borderId="0"/>
    <xf numFmtId="0" fontId="2" fillId="0" borderId="0"/>
    <xf numFmtId="0" fontId="2" fillId="0" borderId="0"/>
    <xf numFmtId="0" fontId="2" fillId="0" borderId="0" applyAlignment="0">
      <alignment vertical="top" wrapText="1"/>
      <protection locked="0"/>
    </xf>
    <xf numFmtId="0" fontId="2" fillId="0" borderId="0"/>
    <xf numFmtId="0" fontId="2" fillId="0" borderId="0"/>
    <xf numFmtId="0" fontId="2" fillId="55" borderId="106" applyNumberFormat="0" applyFont="0" applyAlignment="0" applyProtection="0"/>
    <xf numFmtId="44" fontId="2" fillId="0" borderId="0" applyFont="0" applyFill="0" applyBorder="0" applyAlignment="0" applyProtection="0"/>
    <xf numFmtId="0" fontId="1" fillId="0" borderId="0"/>
    <xf numFmtId="0" fontId="2" fillId="55" borderId="106" applyNumberFormat="0" applyFont="0" applyAlignment="0" applyProtection="0"/>
    <xf numFmtId="0" fontId="2"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41" fillId="0" borderId="0"/>
    <xf numFmtId="0" fontId="1" fillId="0" borderId="0"/>
    <xf numFmtId="0" fontId="1" fillId="30" borderId="104" applyNumberFormat="0" applyFont="0" applyAlignment="0" applyProtection="0"/>
    <xf numFmtId="0" fontId="1" fillId="0" borderId="0"/>
    <xf numFmtId="0" fontId="41" fillId="0" borderId="0"/>
    <xf numFmtId="0" fontId="2" fillId="0" borderId="0"/>
    <xf numFmtId="0" fontId="2" fillId="0" borderId="0"/>
    <xf numFmtId="0" fontId="2" fillId="0" borderId="0"/>
    <xf numFmtId="0" fontId="2" fillId="0" borderId="0"/>
    <xf numFmtId="0" fontId="2" fillId="0" borderId="0" applyAlignment="0">
      <alignment vertical="top" wrapText="1"/>
      <protection locked="0"/>
    </xf>
    <xf numFmtId="0" fontId="2" fillId="0" borderId="0"/>
    <xf numFmtId="0" fontId="1" fillId="0" borderId="0"/>
    <xf numFmtId="0" fontId="1" fillId="30" borderId="10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2" fillId="0" borderId="0"/>
    <xf numFmtId="0" fontId="2" fillId="0" borderId="0"/>
    <xf numFmtId="0" fontId="2" fillId="0" borderId="0" applyAlignment="0">
      <alignment vertical="top" wrapText="1"/>
      <protection locked="0"/>
    </xf>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30" borderId="104" applyNumberFormat="0" applyFont="0" applyAlignment="0" applyProtection="0"/>
    <xf numFmtId="0" fontId="1" fillId="0" borderId="0"/>
    <xf numFmtId="0" fontId="1" fillId="0" borderId="0"/>
    <xf numFmtId="0" fontId="2" fillId="0" borderId="0"/>
    <xf numFmtId="0" fontId="41" fillId="0" borderId="0"/>
    <xf numFmtId="0" fontId="1" fillId="0" borderId="0"/>
    <xf numFmtId="0" fontId="2" fillId="0" borderId="0"/>
    <xf numFmtId="44" fontId="1"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 fontId="2" fillId="0" borderId="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2" fillId="0" borderId="0" applyAlignment="0">
      <alignment vertical="top" wrapText="1"/>
      <protection locked="0"/>
    </xf>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applyNumberFormat="0" applyFill="0" applyBorder="0" applyAlignment="0" applyProtection="0"/>
    <xf numFmtId="43" fontId="2" fillId="0" borderId="0" applyFont="0" applyFill="0" applyBorder="0" applyAlignment="0" applyProtection="0"/>
    <xf numFmtId="0" fontId="2" fillId="55" borderId="106" applyNumberFormat="0" applyFont="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pplyAlignment="0">
      <alignment vertical="top" wrapText="1"/>
      <protection locked="0"/>
    </xf>
    <xf numFmtId="9" fontId="2" fillId="0" borderId="0" applyFont="0" applyFill="0" applyBorder="0" applyAlignment="0" applyProtection="0"/>
    <xf numFmtId="0" fontId="2" fillId="0" borderId="0"/>
    <xf numFmtId="0" fontId="1" fillId="0" borderId="0"/>
    <xf numFmtId="44" fontId="2"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xf numFmtId="0" fontId="2" fillId="0" borderId="0"/>
    <xf numFmtId="0" fontId="2" fillId="0" borderId="0"/>
    <xf numFmtId="0" fontId="2" fillId="0" borderId="0"/>
    <xf numFmtId="0" fontId="2" fillId="0" borderId="0"/>
    <xf numFmtId="0" fontId="12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2" fillId="0" borderId="0" applyNumberFormat="0" applyFill="0" applyBorder="0" applyAlignment="0" applyProtection="0">
      <alignment vertical="top"/>
      <protection locked="0"/>
    </xf>
    <xf numFmtId="0" fontId="10" fillId="0" borderId="0"/>
    <xf numFmtId="0" fontId="2" fillId="0" borderId="0" applyNumberFormat="0" applyFill="0" applyBorder="0" applyAlignment="0" applyProtection="0"/>
    <xf numFmtId="0" fontId="107" fillId="56" borderId="0" applyNumberFormat="0" applyBorder="0" applyAlignment="0" applyProtection="0"/>
    <xf numFmtId="0" fontId="107" fillId="57" borderId="0" applyNumberFormat="0" applyBorder="0" applyAlignment="0" applyProtection="0"/>
    <xf numFmtId="0" fontId="107" fillId="58" borderId="0" applyNumberFormat="0" applyBorder="0" applyAlignment="0" applyProtection="0"/>
    <xf numFmtId="0" fontId="107" fillId="59" borderId="0" applyNumberFormat="0" applyBorder="0" applyAlignment="0" applyProtection="0"/>
    <xf numFmtId="0" fontId="107" fillId="60" borderId="0" applyNumberFormat="0" applyBorder="0" applyAlignment="0" applyProtection="0"/>
    <xf numFmtId="0" fontId="107" fillId="61" borderId="0" applyNumberFormat="0" applyBorder="0" applyAlignment="0" applyProtection="0"/>
    <xf numFmtId="0" fontId="107" fillId="62" borderId="0" applyNumberFormat="0" applyBorder="0" applyAlignment="0" applyProtection="0"/>
    <xf numFmtId="0" fontId="107" fillId="63" borderId="0" applyNumberFormat="0" applyBorder="0" applyAlignment="0" applyProtection="0"/>
    <xf numFmtId="0" fontId="107" fillId="64" borderId="0" applyNumberFormat="0" applyBorder="0" applyAlignment="0" applyProtection="0"/>
    <xf numFmtId="0" fontId="107" fillId="59" borderId="0" applyNumberFormat="0" applyBorder="0" applyAlignment="0" applyProtection="0"/>
    <xf numFmtId="0" fontId="107" fillId="62" borderId="0" applyNumberFormat="0" applyBorder="0" applyAlignment="0" applyProtection="0"/>
    <xf numFmtId="0" fontId="107" fillId="65" borderId="0" applyNumberFormat="0" applyBorder="0" applyAlignment="0" applyProtection="0"/>
    <xf numFmtId="44" fontId="2" fillId="0" borderId="0" applyFont="0" applyFill="0" applyBorder="0" applyAlignment="0" applyProtection="0"/>
    <xf numFmtId="0" fontId="2" fillId="0" borderId="0" applyNumberFormat="0" applyFill="0" applyBorder="0" applyAlignment="0" applyProtection="0"/>
    <xf numFmtId="43" fontId="10" fillId="0" borderId="0" applyFont="0" applyFill="0" applyBorder="0" applyAlignment="0" applyProtection="0"/>
    <xf numFmtId="0" fontId="11" fillId="0" borderId="0"/>
    <xf numFmtId="0" fontId="2" fillId="0" borderId="0"/>
    <xf numFmtId="0" fontId="2" fillId="0" borderId="0"/>
    <xf numFmtId="0" fontId="2" fillId="0" borderId="0"/>
    <xf numFmtId="0" fontId="41" fillId="0" borderId="0"/>
    <xf numFmtId="0" fontId="2" fillId="0" borderId="0"/>
    <xf numFmtId="0" fontId="41" fillId="0" borderId="0"/>
    <xf numFmtId="0" fontId="1" fillId="0" borderId="0"/>
    <xf numFmtId="0" fontId="2" fillId="0" borderId="0"/>
    <xf numFmtId="0" fontId="2" fillId="0" borderId="0"/>
    <xf numFmtId="0" fontId="2" fillId="0" borderId="0"/>
  </cellStyleXfs>
  <cellXfs count="1170">
    <xf numFmtId="0" fontId="0" fillId="0" borderId="0" xfId="0"/>
    <xf numFmtId="0" fontId="3" fillId="2" borderId="0" xfId="1" applyFont="1" applyFill="1" applyAlignment="1">
      <alignment horizontal="left" vertical="center"/>
    </xf>
    <xf numFmtId="0" fontId="4" fillId="2" borderId="0" xfId="1" applyFont="1" applyFill="1" applyAlignment="1">
      <alignment horizontal="left" vertical="center"/>
    </xf>
    <xf numFmtId="0" fontId="5" fillId="2" borderId="0" xfId="1" applyFont="1" applyFill="1"/>
    <xf numFmtId="43" fontId="5" fillId="2" borderId="0" xfId="2" applyFont="1" applyFill="1"/>
    <xf numFmtId="0" fontId="5" fillId="2" borderId="0" xfId="1" applyFont="1" applyFill="1" applyAlignment="1">
      <alignment wrapText="1"/>
    </xf>
    <xf numFmtId="0" fontId="6" fillId="2" borderId="0" xfId="1" applyFont="1" applyFill="1" applyAlignment="1">
      <alignment horizontal="left" vertical="center"/>
    </xf>
    <xf numFmtId="0" fontId="5" fillId="2" borderId="0" xfId="1" applyFont="1" applyFill="1" applyAlignment="1">
      <alignment horizontal="left" vertical="center"/>
    </xf>
    <xf numFmtId="0" fontId="7" fillId="3" borderId="1" xfId="1" applyFont="1" applyFill="1" applyBorder="1"/>
    <xf numFmtId="0" fontId="7" fillId="3" borderId="2" xfId="1" applyFont="1" applyFill="1" applyBorder="1"/>
    <xf numFmtId="0" fontId="8" fillId="2" borderId="0" xfId="1" applyFont="1" applyFill="1"/>
    <xf numFmtId="0" fontId="8" fillId="2" borderId="0" xfId="1" applyFont="1" applyFill="1" applyAlignment="1">
      <alignment wrapText="1"/>
    </xf>
    <xf numFmtId="43" fontId="8" fillId="2" borderId="0" xfId="2" applyFont="1" applyFill="1"/>
    <xf numFmtId="0" fontId="4" fillId="4" borderId="3" xfId="1" applyFont="1" applyFill="1" applyBorder="1" applyAlignment="1">
      <alignment horizontal="center" vertical="center" wrapText="1"/>
    </xf>
    <xf numFmtId="43" fontId="4" fillId="4" borderId="4" xfId="2" applyFont="1" applyFill="1" applyBorder="1" applyAlignment="1">
      <alignment horizontal="center" vertical="center" wrapText="1"/>
    </xf>
    <xf numFmtId="0" fontId="4" fillId="5" borderId="5" xfId="1" applyFont="1" applyFill="1" applyBorder="1" applyAlignment="1">
      <alignment horizontal="center" vertical="center" wrapText="1"/>
    </xf>
    <xf numFmtId="0" fontId="4" fillId="5" borderId="6"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4" fillId="2" borderId="0" xfId="1" applyFont="1" applyFill="1" applyAlignment="1">
      <alignment horizontal="center" vertical="center" wrapText="1"/>
    </xf>
    <xf numFmtId="0" fontId="5" fillId="2" borderId="3" xfId="1" applyFont="1" applyFill="1" applyBorder="1"/>
    <xf numFmtId="43" fontId="5" fillId="2" borderId="4" xfId="2" applyFont="1" applyFill="1" applyBorder="1"/>
    <xf numFmtId="0" fontId="5" fillId="2" borderId="8" xfId="1" applyFont="1" applyFill="1" applyBorder="1"/>
    <xf numFmtId="0" fontId="5" fillId="2" borderId="9" xfId="1" applyFont="1" applyFill="1" applyBorder="1"/>
    <xf numFmtId="0" fontId="5" fillId="2" borderId="8" xfId="1" applyFont="1" applyFill="1" applyBorder="1" applyAlignment="1">
      <alignment wrapText="1"/>
    </xf>
    <xf numFmtId="0" fontId="5" fillId="2" borderId="10" xfId="1" applyFont="1" applyFill="1" applyBorder="1" applyAlignment="1">
      <alignment wrapText="1"/>
    </xf>
    <xf numFmtId="0" fontId="5" fillId="2" borderId="7" xfId="1" applyFont="1" applyFill="1" applyBorder="1" applyAlignment="1">
      <alignment wrapText="1"/>
    </xf>
    <xf numFmtId="0" fontId="5" fillId="2" borderId="11" xfId="1" applyFont="1" applyFill="1" applyBorder="1"/>
    <xf numFmtId="0" fontId="5" fillId="2" borderId="12" xfId="1" applyFont="1" applyFill="1" applyBorder="1"/>
    <xf numFmtId="0" fontId="5" fillId="2" borderId="11" xfId="1" applyFont="1" applyFill="1" applyBorder="1" applyAlignment="1">
      <alignment wrapText="1"/>
    </xf>
    <xf numFmtId="0" fontId="8" fillId="3" borderId="13" xfId="1" applyFont="1" applyFill="1" applyBorder="1"/>
    <xf numFmtId="0" fontId="5" fillId="0" borderId="8" xfId="1" applyFont="1" applyFill="1" applyBorder="1"/>
    <xf numFmtId="0" fontId="5" fillId="0" borderId="9" xfId="1" applyFont="1" applyFill="1" applyBorder="1"/>
    <xf numFmtId="0" fontId="5" fillId="2" borderId="7" xfId="1" applyFont="1" applyFill="1" applyBorder="1"/>
    <xf numFmtId="0" fontId="5" fillId="0" borderId="11" xfId="1" applyFont="1" applyFill="1" applyBorder="1"/>
    <xf numFmtId="0" fontId="5" fillId="0" borderId="12" xfId="1" applyFont="1" applyFill="1" applyBorder="1"/>
    <xf numFmtId="0" fontId="9" fillId="6" borderId="0" xfId="1" applyFont="1" applyFill="1"/>
    <xf numFmtId="0" fontId="5" fillId="6" borderId="0" xfId="1" applyFont="1" applyFill="1"/>
    <xf numFmtId="0" fontId="2" fillId="2" borderId="0" xfId="1" applyFont="1" applyFill="1"/>
    <xf numFmtId="0" fontId="2" fillId="2" borderId="0" xfId="1" applyFont="1" applyFill="1" applyAlignment="1">
      <alignment horizontal="center" wrapText="1"/>
    </xf>
    <xf numFmtId="0" fontId="15" fillId="2" borderId="6" xfId="1" applyFont="1" applyFill="1" applyBorder="1" applyAlignment="1">
      <alignment horizontal="center"/>
    </xf>
    <xf numFmtId="0" fontId="15" fillId="2" borderId="18" xfId="1" applyFont="1" applyFill="1" applyBorder="1" applyAlignment="1">
      <alignment horizontal="center"/>
    </xf>
    <xf numFmtId="0" fontId="15" fillId="7" borderId="18" xfId="1" applyFont="1" applyFill="1" applyBorder="1" applyAlignment="1">
      <alignment horizontal="center"/>
    </xf>
    <xf numFmtId="0" fontId="5" fillId="2" borderId="18" xfId="1" applyFont="1" applyFill="1" applyBorder="1"/>
    <xf numFmtId="0" fontId="15" fillId="2" borderId="18" xfId="1" applyFont="1" applyFill="1" applyBorder="1"/>
    <xf numFmtId="0" fontId="4" fillId="2" borderId="5" xfId="1" applyFont="1" applyFill="1" applyBorder="1"/>
    <xf numFmtId="0" fontId="5" fillId="2" borderId="0" xfId="1" applyFont="1" applyFill="1" applyBorder="1"/>
    <xf numFmtId="0" fontId="5" fillId="2" borderId="0" xfId="1" applyFont="1" applyFill="1" applyBorder="1" applyAlignment="1">
      <alignment horizontal="left" indent="1"/>
    </xf>
    <xf numFmtId="165" fontId="5" fillId="2" borderId="0" xfId="9" applyNumberFormat="1" applyFont="1" applyFill="1"/>
    <xf numFmtId="0" fontId="4" fillId="2" borderId="0" xfId="1" applyFont="1" applyFill="1" applyBorder="1" applyAlignment="1">
      <alignment horizontal="left"/>
    </xf>
    <xf numFmtId="0" fontId="4" fillId="2" borderId="0" xfId="1" applyFont="1" applyFill="1"/>
    <xf numFmtId="0" fontId="9" fillId="2" borderId="0" xfId="1" applyFont="1" applyFill="1"/>
    <xf numFmtId="0" fontId="5" fillId="2" borderId="0" xfId="1" applyFont="1" applyFill="1" applyBorder="1" applyAlignment="1">
      <alignment horizontal="left"/>
    </xf>
    <xf numFmtId="0" fontId="5" fillId="2" borderId="0" xfId="1" applyFont="1" applyFill="1" applyBorder="1" applyAlignment="1"/>
    <xf numFmtId="0" fontId="6" fillId="2" borderId="0" xfId="1" applyFont="1" applyFill="1" applyBorder="1" applyAlignment="1"/>
    <xf numFmtId="0" fontId="3" fillId="2" borderId="0" xfId="1" applyFont="1" applyFill="1"/>
    <xf numFmtId="0" fontId="4" fillId="2" borderId="0" xfId="1" applyFont="1" applyFill="1" applyAlignment="1">
      <alignment horizontal="right"/>
    </xf>
    <xf numFmtId="0" fontId="5" fillId="2" borderId="0" xfId="1" applyFont="1" applyFill="1" applyAlignment="1">
      <alignment horizontal="right" indent="2"/>
    </xf>
    <xf numFmtId="44" fontId="5" fillId="2" borderId="3" xfId="9" applyFont="1" applyFill="1" applyBorder="1"/>
    <xf numFmtId="0" fontId="5" fillId="8" borderId="3" xfId="1" applyFont="1" applyFill="1" applyBorder="1"/>
    <xf numFmtId="9" fontId="5" fillId="8" borderId="3" xfId="24" applyFont="1" applyFill="1" applyBorder="1"/>
    <xf numFmtId="9" fontId="5" fillId="2" borderId="3" xfId="24" applyFont="1" applyFill="1" applyBorder="1"/>
    <xf numFmtId="0" fontId="5" fillId="2" borderId="3" xfId="1" applyFont="1" applyFill="1" applyBorder="1" applyAlignment="1">
      <alignment horizontal="center"/>
    </xf>
    <xf numFmtId="9" fontId="5" fillId="8" borderId="3" xfId="1" applyNumberFormat="1" applyFont="1" applyFill="1" applyBorder="1"/>
    <xf numFmtId="0" fontId="5" fillId="2" borderId="3" xfId="1" applyFont="1" applyFill="1" applyBorder="1" applyAlignment="1">
      <alignment wrapText="1"/>
    </xf>
    <xf numFmtId="0" fontId="5" fillId="4" borderId="3" xfId="1" applyFont="1" applyFill="1" applyBorder="1" applyAlignment="1">
      <alignment horizontal="center" vertical="center" wrapText="1"/>
    </xf>
    <xf numFmtId="0" fontId="5" fillId="8" borderId="3" xfId="1" applyFont="1" applyFill="1" applyBorder="1" applyAlignment="1">
      <alignment horizontal="center" vertical="center" wrapText="1"/>
    </xf>
    <xf numFmtId="44" fontId="5" fillId="0" borderId="0" xfId="9" applyFont="1" applyFill="1" applyBorder="1"/>
    <xf numFmtId="0" fontId="5" fillId="0" borderId="0" xfId="1" applyFont="1" applyFill="1" applyBorder="1"/>
    <xf numFmtId="9" fontId="5" fillId="0" borderId="0" xfId="1" applyNumberFormat="1" applyFont="1" applyFill="1" applyBorder="1"/>
    <xf numFmtId="9" fontId="5" fillId="0" borderId="0" xfId="24" applyFont="1" applyFill="1" applyBorder="1"/>
    <xf numFmtId="0" fontId="5" fillId="0" borderId="0" xfId="1" applyFont="1" applyFill="1" applyBorder="1" applyAlignment="1">
      <alignment wrapText="1"/>
    </xf>
    <xf numFmtId="0" fontId="5" fillId="0" borderId="0" xfId="1" applyFont="1" applyFill="1" applyBorder="1" applyAlignment="1">
      <alignment horizontal="center"/>
    </xf>
    <xf numFmtId="0" fontId="7" fillId="0" borderId="0" xfId="1" applyFont="1" applyFill="1" applyBorder="1" applyAlignment="1">
      <alignment horizontal="left"/>
    </xf>
    <xf numFmtId="9" fontId="5" fillId="8" borderId="3" xfId="9" applyNumberFormat="1" applyFont="1" applyFill="1" applyBorder="1"/>
    <xf numFmtId="9" fontId="5" fillId="2" borderId="3" xfId="9" applyNumberFormat="1" applyFont="1" applyFill="1" applyBorder="1"/>
    <xf numFmtId="0" fontId="5" fillId="2" borderId="3" xfId="9" applyNumberFormat="1" applyFont="1" applyFill="1" applyBorder="1"/>
    <xf numFmtId="37" fontId="5" fillId="2" borderId="3" xfId="9" applyNumberFormat="1" applyFont="1" applyFill="1" applyBorder="1"/>
    <xf numFmtId="0" fontId="7" fillId="2" borderId="0" xfId="1" applyFont="1" applyFill="1" applyBorder="1"/>
    <xf numFmtId="0" fontId="16" fillId="2" borderId="0" xfId="1" applyFont="1" applyFill="1" applyBorder="1" applyAlignment="1">
      <alignment wrapText="1"/>
    </xf>
    <xf numFmtId="0" fontId="17" fillId="2" borderId="0" xfId="1" applyFont="1" applyFill="1" applyBorder="1" applyAlignment="1">
      <alignment horizontal="left" wrapText="1"/>
    </xf>
    <xf numFmtId="0" fontId="5" fillId="0" borderId="0" xfId="1" applyFont="1" applyFill="1"/>
    <xf numFmtId="166" fontId="16" fillId="0" borderId="0" xfId="24" applyNumberFormat="1" applyFont="1" applyFill="1" applyBorder="1" applyAlignment="1">
      <alignment horizontal="center"/>
    </xf>
    <xf numFmtId="0" fontId="4" fillId="0" borderId="0" xfId="1" applyFont="1" applyFill="1" applyBorder="1" applyAlignment="1">
      <alignment horizontal="left"/>
    </xf>
    <xf numFmtId="0" fontId="4" fillId="0" borderId="0" xfId="1" applyFont="1" applyFill="1" applyBorder="1" applyAlignment="1"/>
    <xf numFmtId="166" fontId="16" fillId="7" borderId="19" xfId="24" applyNumberFormat="1" applyFont="1" applyFill="1" applyBorder="1" applyAlignment="1">
      <alignment horizontal="center"/>
    </xf>
    <xf numFmtId="0" fontId="4" fillId="0" borderId="20" xfId="1" applyFont="1" applyFill="1" applyBorder="1" applyAlignment="1">
      <alignment horizontal="left"/>
    </xf>
    <xf numFmtId="0" fontId="4" fillId="0" borderId="13" xfId="1" applyFont="1" applyFill="1" applyBorder="1" applyAlignment="1">
      <alignment horizontal="left"/>
    </xf>
    <xf numFmtId="0" fontId="4" fillId="0" borderId="13" xfId="1" applyFont="1" applyFill="1" applyBorder="1" applyAlignment="1"/>
    <xf numFmtId="0" fontId="4" fillId="0" borderId="1" xfId="1" applyFont="1" applyFill="1" applyBorder="1" applyAlignment="1"/>
    <xf numFmtId="0" fontId="4" fillId="2" borderId="20" xfId="1" applyFont="1" applyFill="1" applyBorder="1" applyAlignment="1">
      <alignment horizontal="left"/>
    </xf>
    <xf numFmtId="0" fontId="4" fillId="2" borderId="13" xfId="1" applyFont="1" applyFill="1" applyBorder="1" applyAlignment="1">
      <alignment horizontal="left"/>
    </xf>
    <xf numFmtId="0" fontId="4" fillId="2" borderId="13" xfId="1" applyFont="1" applyFill="1" applyBorder="1" applyAlignment="1"/>
    <xf numFmtId="0" fontId="4" fillId="2" borderId="1" xfId="1" applyFont="1" applyFill="1" applyBorder="1" applyAlignment="1"/>
    <xf numFmtId="0" fontId="5" fillId="0" borderId="0" xfId="1" applyFont="1" applyFill="1" applyBorder="1" applyAlignment="1">
      <alignment vertical="center" wrapText="1"/>
    </xf>
    <xf numFmtId="0" fontId="19" fillId="2" borderId="0" xfId="1" applyFont="1" applyFill="1" applyAlignment="1">
      <alignment vertical="top"/>
    </xf>
    <xf numFmtId="0" fontId="20" fillId="2" borderId="0" xfId="1" applyFont="1" applyFill="1"/>
    <xf numFmtId="0" fontId="5" fillId="2" borderId="0" xfId="20" applyFont="1" applyFill="1"/>
    <xf numFmtId="0" fontId="5" fillId="2" borderId="0" xfId="20" applyFont="1" applyFill="1" applyAlignment="1">
      <alignment horizontal="center"/>
    </xf>
    <xf numFmtId="0" fontId="24" fillId="0" borderId="0" xfId="20" applyFont="1"/>
    <xf numFmtId="0" fontId="2" fillId="3" borderId="0" xfId="20" applyFont="1" applyFill="1"/>
    <xf numFmtId="0" fontId="25" fillId="3" borderId="21" xfId="21" applyFont="1" applyFill="1" applyBorder="1"/>
    <xf numFmtId="10" fontId="25" fillId="7" borderId="21" xfId="21" applyNumberFormat="1" applyFont="1" applyFill="1" applyBorder="1"/>
    <xf numFmtId="0" fontId="1" fillId="0" borderId="0" xfId="21"/>
    <xf numFmtId="0" fontId="26" fillId="0" borderId="3" xfId="21" applyFont="1" applyBorder="1"/>
    <xf numFmtId="2" fontId="1" fillId="0" borderId="0" xfId="21" applyNumberFormat="1"/>
    <xf numFmtId="17" fontId="1" fillId="0" borderId="0" xfId="21" applyNumberFormat="1"/>
    <xf numFmtId="2" fontId="1" fillId="4" borderId="22" xfId="21" applyNumberFormat="1" applyFill="1" applyBorder="1"/>
    <xf numFmtId="0" fontId="1" fillId="4" borderId="22" xfId="21" applyFill="1" applyBorder="1"/>
    <xf numFmtId="0" fontId="20" fillId="4" borderId="22" xfId="20" applyFont="1" applyFill="1" applyBorder="1" applyAlignment="1">
      <alignment horizontal="left" vertical="center"/>
    </xf>
    <xf numFmtId="0" fontId="2" fillId="0" borderId="0" xfId="20" applyFont="1"/>
    <xf numFmtId="167" fontId="26" fillId="0" borderId="0" xfId="20" applyNumberFormat="1" applyFont="1" applyFill="1"/>
    <xf numFmtId="0" fontId="26" fillId="0" borderId="0" xfId="20" applyFont="1" applyAlignment="1">
      <alignment horizontal="right"/>
    </xf>
    <xf numFmtId="0" fontId="24" fillId="0" borderId="0" xfId="20" applyFont="1" applyFill="1"/>
    <xf numFmtId="0" fontId="2" fillId="0" borderId="0" xfId="20" applyFont="1" applyFill="1"/>
    <xf numFmtId="0" fontId="26" fillId="0" borderId="0" xfId="20" applyFont="1"/>
    <xf numFmtId="0" fontId="24" fillId="3" borderId="0" xfId="20" applyFont="1" applyFill="1"/>
    <xf numFmtId="167" fontId="2" fillId="0" borderId="0" xfId="20" applyNumberFormat="1" applyFont="1"/>
    <xf numFmtId="44" fontId="2" fillId="0" borderId="0" xfId="20" applyNumberFormat="1" applyFont="1" applyFill="1" applyAlignment="1">
      <alignment horizontal="center"/>
    </xf>
    <xf numFmtId="2" fontId="2" fillId="0" borderId="0" xfId="20" applyNumberFormat="1" applyFont="1" applyAlignment="1">
      <alignment horizontal="center"/>
    </xf>
    <xf numFmtId="0" fontId="2" fillId="0" borderId="0" xfId="20" applyFont="1" applyAlignment="1">
      <alignment horizontal="left"/>
    </xf>
    <xf numFmtId="0" fontId="2" fillId="0" borderId="0" xfId="20" applyFont="1" applyAlignment="1">
      <alignment horizontal="center"/>
    </xf>
    <xf numFmtId="0" fontId="2" fillId="0" borderId="0" xfId="20" applyNumberFormat="1" applyFont="1" applyAlignment="1">
      <alignment horizontal="left"/>
    </xf>
    <xf numFmtId="167" fontId="26" fillId="9" borderId="21" xfId="20" applyNumberFormat="1" applyFont="1" applyFill="1" applyBorder="1" applyAlignment="1">
      <alignment horizontal="right"/>
    </xf>
    <xf numFmtId="43" fontId="27" fillId="0" borderId="21" xfId="4" applyFont="1" applyFill="1" applyBorder="1" applyAlignment="1">
      <alignment horizontal="right"/>
    </xf>
    <xf numFmtId="43" fontId="25" fillId="0" borderId="21" xfId="4" quotePrefix="1" applyFont="1" applyBorder="1"/>
    <xf numFmtId="0" fontId="2" fillId="0" borderId="21" xfId="20" quotePrefix="1" applyFont="1" applyBorder="1" applyAlignment="1">
      <alignment horizontal="center"/>
    </xf>
    <xf numFmtId="167" fontId="25" fillId="9" borderId="17" xfId="11" applyNumberFormat="1" applyFont="1" applyFill="1" applyBorder="1"/>
    <xf numFmtId="167" fontId="25" fillId="9" borderId="23" xfId="4" quotePrefix="1" applyNumberFormat="1" applyFont="1" applyFill="1" applyBorder="1"/>
    <xf numFmtId="168" fontId="25" fillId="9" borderId="17" xfId="4" quotePrefix="1" applyNumberFormat="1" applyFont="1" applyFill="1" applyBorder="1"/>
    <xf numFmtId="167" fontId="25" fillId="7" borderId="17" xfId="11" applyNumberFormat="1" applyFont="1" applyFill="1" applyBorder="1"/>
    <xf numFmtId="49" fontId="2" fillId="9" borderId="17" xfId="20" quotePrefix="1" applyNumberFormat="1" applyFont="1" applyFill="1" applyBorder="1" applyAlignment="1">
      <alignment horizontal="center"/>
    </xf>
    <xf numFmtId="49" fontId="2" fillId="9" borderId="24" xfId="20" quotePrefix="1" applyNumberFormat="1" applyFont="1" applyFill="1" applyBorder="1" applyAlignment="1">
      <alignment horizontal="center"/>
    </xf>
    <xf numFmtId="167" fontId="25" fillId="9" borderId="23" xfId="11" applyNumberFormat="1" applyFont="1" applyFill="1" applyBorder="1"/>
    <xf numFmtId="168" fontId="25" fillId="9" borderId="23" xfId="4" quotePrefix="1" applyNumberFormat="1" applyFont="1" applyFill="1" applyBorder="1"/>
    <xf numFmtId="167" fontId="25" fillId="7" borderId="23" xfId="11" applyNumberFormat="1" applyFont="1" applyFill="1" applyBorder="1"/>
    <xf numFmtId="49" fontId="2" fillId="9" borderId="23" xfId="20" quotePrefix="1" applyNumberFormat="1" applyFont="1" applyFill="1" applyBorder="1" applyAlignment="1">
      <alignment horizontal="center"/>
    </xf>
    <xf numFmtId="167" fontId="25" fillId="9" borderId="25" xfId="11" applyNumberFormat="1" applyFont="1" applyFill="1" applyBorder="1"/>
    <xf numFmtId="167" fontId="25" fillId="9" borderId="25" xfId="4" quotePrefix="1" applyNumberFormat="1" applyFont="1" applyFill="1" applyBorder="1"/>
    <xf numFmtId="168" fontId="25" fillId="9" borderId="25" xfId="4" quotePrefix="1" applyNumberFormat="1" applyFont="1" applyFill="1" applyBorder="1"/>
    <xf numFmtId="167" fontId="25" fillId="7" borderId="25" xfId="11" applyNumberFormat="1" applyFont="1" applyFill="1" applyBorder="1"/>
    <xf numFmtId="49" fontId="2" fillId="9" borderId="25" xfId="20" quotePrefix="1" applyNumberFormat="1" applyFont="1" applyFill="1" applyBorder="1" applyAlignment="1">
      <alignment horizontal="center"/>
    </xf>
    <xf numFmtId="49" fontId="2" fillId="9" borderId="26" xfId="20" quotePrefix="1" applyNumberFormat="1" applyFont="1" applyFill="1" applyBorder="1" applyAlignment="1">
      <alignment horizontal="center"/>
    </xf>
    <xf numFmtId="0" fontId="24" fillId="0" borderId="0" xfId="20" applyFont="1" applyAlignment="1">
      <alignment wrapText="1"/>
    </xf>
    <xf numFmtId="0" fontId="2" fillId="10" borderId="3" xfId="20" applyFont="1" applyFill="1" applyBorder="1" applyAlignment="1">
      <alignment horizontal="center" wrapText="1"/>
    </xf>
    <xf numFmtId="0" fontId="28" fillId="11" borderId="27" xfId="29" applyFont="1" applyFill="1" applyBorder="1" applyAlignment="1">
      <alignment horizontal="center" wrapText="1"/>
    </xf>
    <xf numFmtId="0" fontId="20" fillId="0" borderId="0" xfId="20" applyFont="1" applyFill="1" applyBorder="1" applyAlignment="1">
      <alignment horizontal="center" vertical="center"/>
    </xf>
    <xf numFmtId="43" fontId="25" fillId="0" borderId="0" xfId="4" quotePrefix="1" applyFont="1" applyBorder="1"/>
    <xf numFmtId="0" fontId="1" fillId="0" borderId="0" xfId="21" applyBorder="1" applyAlignment="1">
      <alignment horizontal="left" wrapText="1"/>
    </xf>
    <xf numFmtId="0" fontId="2" fillId="0" borderId="0" xfId="20" applyFont="1" applyBorder="1" applyAlignment="1">
      <alignment horizontal="left" wrapText="1"/>
    </xf>
    <xf numFmtId="167" fontId="28" fillId="0" borderId="0" xfId="29" applyNumberFormat="1" applyFont="1" applyFill="1" applyBorder="1" applyAlignment="1">
      <alignment horizontal="right" wrapText="1"/>
    </xf>
    <xf numFmtId="2" fontId="2" fillId="0" borderId="0" xfId="20" applyNumberFormat="1" applyFont="1" applyBorder="1" applyAlignment="1">
      <alignment horizontal="center"/>
    </xf>
    <xf numFmtId="0" fontId="2" fillId="0" borderId="0" xfId="20" applyFont="1" applyBorder="1" applyAlignment="1">
      <alignment horizontal="left"/>
    </xf>
    <xf numFmtId="0" fontId="2" fillId="0" borderId="0" xfId="20" applyFont="1" applyBorder="1" applyAlignment="1">
      <alignment horizontal="center"/>
    </xf>
    <xf numFmtId="43" fontId="25" fillId="0" borderId="28" xfId="4" quotePrefix="1" applyFont="1" applyBorder="1"/>
    <xf numFmtId="0" fontId="2" fillId="0" borderId="32" xfId="20" applyFont="1" applyBorder="1" applyAlignment="1">
      <alignment horizontal="left"/>
    </xf>
    <xf numFmtId="0" fontId="2" fillId="0" borderId="32" xfId="20" applyFont="1" applyBorder="1" applyAlignment="1">
      <alignment horizontal="center"/>
    </xf>
    <xf numFmtId="43" fontId="25" fillId="0" borderId="23" xfId="4" quotePrefix="1" applyFont="1" applyBorder="1"/>
    <xf numFmtId="0" fontId="2" fillId="0" borderId="34" xfId="20" applyFont="1" applyBorder="1" applyAlignment="1">
      <alignment horizontal="left"/>
    </xf>
    <xf numFmtId="0" fontId="2" fillId="0" borderId="34" xfId="20" applyFont="1" applyBorder="1" applyAlignment="1">
      <alignment horizontal="center"/>
    </xf>
    <xf numFmtId="0" fontId="28" fillId="0" borderId="34" xfId="29" applyFont="1" applyFill="1" applyBorder="1" applyAlignment="1">
      <alignment horizontal="left" wrapText="1"/>
    </xf>
    <xf numFmtId="43" fontId="25" fillId="0" borderId="25" xfId="4" quotePrefix="1" applyFont="1" applyBorder="1"/>
    <xf numFmtId="0" fontId="28" fillId="0" borderId="36" xfId="29" applyFont="1" applyFill="1" applyBorder="1" applyAlignment="1">
      <alignment horizontal="left" wrapText="1"/>
    </xf>
    <xf numFmtId="0" fontId="24" fillId="10" borderId="7" xfId="20" applyFont="1" applyFill="1" applyBorder="1" applyAlignment="1">
      <alignment horizontal="centerContinuous" wrapText="1"/>
    </xf>
    <xf numFmtId="0" fontId="24" fillId="10" borderId="10" xfId="20" applyFont="1" applyFill="1" applyBorder="1" applyAlignment="1">
      <alignment horizontal="centerContinuous" wrapText="1"/>
    </xf>
    <xf numFmtId="0" fontId="2" fillId="10" borderId="10" xfId="20" applyFont="1" applyFill="1" applyBorder="1" applyAlignment="1">
      <alignment horizontal="centerContinuous" wrapText="1"/>
    </xf>
    <xf numFmtId="0" fontId="2" fillId="10" borderId="3" xfId="20" applyFont="1" applyFill="1" applyBorder="1" applyAlignment="1">
      <alignment horizontal="centerContinuous" wrapText="1"/>
    </xf>
    <xf numFmtId="0" fontId="20" fillId="3" borderId="0" xfId="20" applyFont="1" applyFill="1" applyBorder="1" applyAlignment="1">
      <alignment horizontal="center" vertical="center"/>
    </xf>
    <xf numFmtId="0" fontId="20" fillId="12" borderId="0" xfId="20" applyFont="1" applyFill="1" applyBorder="1" applyAlignment="1">
      <alignment horizontal="center" vertical="center"/>
    </xf>
    <xf numFmtId="0" fontId="24" fillId="12" borderId="0" xfId="20" applyFont="1" applyFill="1"/>
    <xf numFmtId="0" fontId="20" fillId="12" borderId="0" xfId="20" applyFont="1" applyFill="1" applyBorder="1" applyAlignment="1">
      <alignment horizontal="left" vertical="center"/>
    </xf>
    <xf numFmtId="0" fontId="20" fillId="12" borderId="37" xfId="20" applyFont="1" applyFill="1" applyBorder="1" applyAlignment="1">
      <alignment horizontal="left" vertical="center"/>
    </xf>
    <xf numFmtId="0" fontId="20" fillId="12" borderId="13" xfId="20" applyFont="1" applyFill="1" applyBorder="1" applyAlignment="1">
      <alignment horizontal="left" vertical="center"/>
    </xf>
    <xf numFmtId="0" fontId="20" fillId="12" borderId="1" xfId="20" applyFont="1" applyFill="1" applyBorder="1" applyAlignment="1">
      <alignment horizontal="left" vertical="center"/>
    </xf>
    <xf numFmtId="43" fontId="25" fillId="0" borderId="28" xfId="4" quotePrefix="1" applyFont="1" applyFill="1" applyBorder="1"/>
    <xf numFmtId="0" fontId="2" fillId="0" borderId="32" xfId="20" applyFont="1" applyFill="1" applyBorder="1" applyAlignment="1">
      <alignment horizontal="left"/>
    </xf>
    <xf numFmtId="0" fontId="2" fillId="0" borderId="32" xfId="20" applyFont="1" applyFill="1" applyBorder="1" applyAlignment="1">
      <alignment horizontal="center"/>
    </xf>
    <xf numFmtId="43" fontId="25" fillId="0" borderId="23" xfId="4" quotePrefix="1" applyFont="1" applyFill="1" applyBorder="1"/>
    <xf numFmtId="0" fontId="2" fillId="0" borderId="34" xfId="20" applyFont="1" applyFill="1" applyBorder="1" applyAlignment="1">
      <alignment horizontal="left"/>
    </xf>
    <xf numFmtId="0" fontId="2" fillId="0" borderId="34" xfId="20" applyFont="1" applyFill="1" applyBorder="1" applyAlignment="1">
      <alignment horizontal="center"/>
    </xf>
    <xf numFmtId="43" fontId="25" fillId="0" borderId="25" xfId="4" quotePrefix="1" applyFont="1" applyFill="1" applyBorder="1"/>
    <xf numFmtId="0" fontId="4" fillId="2" borderId="0" xfId="20" applyFont="1" applyFill="1"/>
    <xf numFmtId="0" fontId="5" fillId="2" borderId="0" xfId="20" applyFont="1" applyFill="1" applyBorder="1" applyAlignment="1">
      <alignment horizontal="center"/>
    </xf>
    <xf numFmtId="0" fontId="5" fillId="2" borderId="0" xfId="20" applyFont="1" applyFill="1" applyBorder="1"/>
    <xf numFmtId="0" fontId="5" fillId="2" borderId="38" xfId="20" applyFont="1" applyFill="1" applyBorder="1" applyAlignment="1">
      <alignment horizontal="center"/>
    </xf>
    <xf numFmtId="44" fontId="4" fillId="2" borderId="39" xfId="20" applyNumberFormat="1" applyFont="1" applyFill="1" applyBorder="1"/>
    <xf numFmtId="0" fontId="5" fillId="2" borderId="39" xfId="20" applyFont="1" applyFill="1" applyBorder="1"/>
    <xf numFmtId="0" fontId="4" fillId="2" borderId="39" xfId="20" applyFont="1" applyFill="1" applyBorder="1" applyAlignment="1"/>
    <xf numFmtId="0" fontId="5" fillId="2" borderId="40" xfId="20" applyFont="1" applyFill="1" applyBorder="1"/>
    <xf numFmtId="0" fontId="5" fillId="2" borderId="41" xfId="20" applyFont="1" applyFill="1" applyBorder="1" applyAlignment="1">
      <alignment horizontal="center"/>
    </xf>
    <xf numFmtId="44" fontId="4" fillId="2" borderId="42" xfId="9" applyFont="1" applyFill="1" applyBorder="1"/>
    <xf numFmtId="0" fontId="5" fillId="2" borderId="42" xfId="20" applyFont="1" applyFill="1" applyBorder="1"/>
    <xf numFmtId="0" fontId="4" fillId="2" borderId="42" xfId="20" applyFont="1" applyFill="1" applyBorder="1" applyAlignment="1"/>
    <xf numFmtId="0" fontId="4" fillId="2" borderId="0" xfId="20" applyFont="1" applyFill="1" applyBorder="1" applyAlignment="1">
      <alignment horizontal="center"/>
    </xf>
    <xf numFmtId="44" fontId="4" fillId="2" borderId="0" xfId="20" applyNumberFormat="1" applyFont="1" applyFill="1" applyBorder="1"/>
    <xf numFmtId="0" fontId="4" fillId="2" borderId="0" xfId="20" applyFont="1" applyFill="1" applyBorder="1"/>
    <xf numFmtId="0" fontId="4" fillId="2" borderId="0" xfId="20" applyFont="1" applyFill="1" applyBorder="1" applyAlignment="1">
      <alignment horizontal="left" indent="3"/>
    </xf>
    <xf numFmtId="0" fontId="5" fillId="2" borderId="43" xfId="20" applyFont="1" applyFill="1" applyBorder="1"/>
    <xf numFmtId="0" fontId="4" fillId="2" borderId="41" xfId="20" applyFont="1" applyFill="1" applyBorder="1" applyAlignment="1">
      <alignment horizontal="center"/>
    </xf>
    <xf numFmtId="7" fontId="4" fillId="2" borderId="0" xfId="24" applyNumberFormat="1" applyFont="1" applyFill="1" applyBorder="1"/>
    <xf numFmtId="0" fontId="4" fillId="2" borderId="0" xfId="20" applyFont="1" applyFill="1" applyBorder="1" applyAlignment="1"/>
    <xf numFmtId="44" fontId="4" fillId="2" borderId="0" xfId="9" applyNumberFormat="1" applyFont="1" applyFill="1" applyBorder="1"/>
    <xf numFmtId="10" fontId="4" fillId="2" borderId="0" xfId="24" applyNumberFormat="1" applyFont="1" applyFill="1" applyBorder="1"/>
    <xf numFmtId="0" fontId="5" fillId="2" borderId="44" xfId="20" applyFont="1" applyFill="1" applyBorder="1"/>
    <xf numFmtId="10" fontId="4" fillId="2" borderId="41" xfId="24" applyNumberFormat="1" applyFont="1" applyFill="1" applyBorder="1" applyAlignment="1">
      <alignment horizontal="center"/>
    </xf>
    <xf numFmtId="165" fontId="4" fillId="2" borderId="0" xfId="9" applyNumberFormat="1" applyFont="1" applyFill="1" applyBorder="1"/>
    <xf numFmtId="165" fontId="4" fillId="2" borderId="45" xfId="20" applyNumberFormat="1" applyFont="1" applyFill="1" applyBorder="1"/>
    <xf numFmtId="165" fontId="4" fillId="2" borderId="46" xfId="20" applyNumberFormat="1" applyFont="1" applyFill="1" applyBorder="1"/>
    <xf numFmtId="165" fontId="4" fillId="2" borderId="0" xfId="20" applyNumberFormat="1" applyFont="1" applyFill="1" applyBorder="1"/>
    <xf numFmtId="0" fontId="9" fillId="2" borderId="0" xfId="20" applyFont="1" applyFill="1" applyBorder="1" applyAlignment="1">
      <alignment horizontal="center"/>
    </xf>
    <xf numFmtId="0" fontId="4" fillId="2" borderId="43" xfId="20" applyFont="1" applyFill="1" applyBorder="1" applyAlignment="1">
      <alignment horizontal="center"/>
    </xf>
    <xf numFmtId="10" fontId="5" fillId="2" borderId="41" xfId="24" applyNumberFormat="1" applyFont="1" applyFill="1" applyBorder="1" applyAlignment="1">
      <alignment horizontal="center"/>
    </xf>
    <xf numFmtId="165" fontId="5" fillId="2" borderId="0" xfId="9" applyNumberFormat="1" applyFont="1" applyFill="1" applyBorder="1"/>
    <xf numFmtId="10" fontId="5" fillId="4" borderId="0" xfId="24" applyNumberFormat="1" applyFont="1" applyFill="1" applyBorder="1" applyAlignment="1">
      <alignment horizontal="center"/>
    </xf>
    <xf numFmtId="0" fontId="5" fillId="2" borderId="0" xfId="20" applyFont="1" applyFill="1" applyBorder="1" applyAlignment="1">
      <alignment horizontal="left" indent="1"/>
    </xf>
    <xf numFmtId="0" fontId="5" fillId="2" borderId="45" xfId="20" applyFont="1" applyFill="1" applyBorder="1"/>
    <xf numFmtId="0" fontId="5" fillId="2" borderId="46" xfId="20" applyFont="1" applyFill="1" applyBorder="1"/>
    <xf numFmtId="10" fontId="5" fillId="2" borderId="0" xfId="24" applyNumberFormat="1" applyFont="1" applyFill="1" applyBorder="1" applyAlignment="1">
      <alignment horizontal="center"/>
    </xf>
    <xf numFmtId="0" fontId="29" fillId="2" borderId="0" xfId="20" applyFont="1" applyFill="1" applyBorder="1"/>
    <xf numFmtId="0" fontId="9" fillId="2" borderId="0" xfId="20" applyFont="1" applyFill="1" applyBorder="1"/>
    <xf numFmtId="165" fontId="4" fillId="2" borderId="3" xfId="20" applyNumberFormat="1" applyFont="1" applyFill="1" applyBorder="1"/>
    <xf numFmtId="165" fontId="5" fillId="2" borderId="0" xfId="20" applyNumberFormat="1" applyFont="1" applyFill="1" applyBorder="1"/>
    <xf numFmtId="165" fontId="5" fillId="0" borderId="0" xfId="9" applyNumberFormat="1" applyFont="1" applyFill="1" applyBorder="1"/>
    <xf numFmtId="3" fontId="5" fillId="2" borderId="45" xfId="20" applyNumberFormat="1" applyFont="1" applyFill="1" applyBorder="1"/>
    <xf numFmtId="3" fontId="5" fillId="2" borderId="46" xfId="20" applyNumberFormat="1" applyFont="1" applyFill="1" applyBorder="1"/>
    <xf numFmtId="3" fontId="5" fillId="2" borderId="0" xfId="20" applyNumberFormat="1" applyFont="1" applyFill="1" applyBorder="1"/>
    <xf numFmtId="3" fontId="4" fillId="2" borderId="45" xfId="20" applyNumberFormat="1" applyFont="1" applyFill="1" applyBorder="1"/>
    <xf numFmtId="3" fontId="4" fillId="2" borderId="46" xfId="20" applyNumberFormat="1" applyFont="1" applyFill="1" applyBorder="1"/>
    <xf numFmtId="3" fontId="4" fillId="7" borderId="3" xfId="20" applyNumberFormat="1" applyFont="1" applyFill="1" applyBorder="1"/>
    <xf numFmtId="0" fontId="4" fillId="2" borderId="41" xfId="20" applyFont="1" applyFill="1" applyBorder="1" applyAlignment="1">
      <alignment horizontal="center" wrapText="1"/>
    </xf>
    <xf numFmtId="0" fontId="4" fillId="2" borderId="0" xfId="20" applyFont="1" applyFill="1" applyBorder="1" applyAlignment="1">
      <alignment horizontal="center" wrapText="1"/>
    </xf>
    <xf numFmtId="0" fontId="5" fillId="2" borderId="22" xfId="20" applyFont="1" applyFill="1" applyBorder="1"/>
    <xf numFmtId="0" fontId="5" fillId="2" borderId="49" xfId="20" applyFont="1" applyFill="1" applyBorder="1"/>
    <xf numFmtId="44" fontId="4" fillId="2" borderId="0" xfId="9" applyFont="1" applyFill="1" applyBorder="1"/>
    <xf numFmtId="44" fontId="32" fillId="2" borderId="39" xfId="9" applyFont="1" applyFill="1" applyBorder="1"/>
    <xf numFmtId="44" fontId="4" fillId="2" borderId="0" xfId="24" applyNumberFormat="1" applyFont="1" applyFill="1" applyBorder="1"/>
    <xf numFmtId="0" fontId="5" fillId="2" borderId="0" xfId="20" applyFont="1" applyFill="1" applyBorder="1" applyAlignment="1"/>
    <xf numFmtId="0" fontId="29" fillId="2" borderId="43" xfId="20" applyFont="1" applyFill="1" applyBorder="1"/>
    <xf numFmtId="0" fontId="9" fillId="2" borderId="52" xfId="20" applyFont="1" applyFill="1" applyBorder="1" applyAlignment="1">
      <alignment horizontal="center"/>
    </xf>
    <xf numFmtId="0" fontId="9" fillId="2" borderId="53" xfId="20" applyFont="1" applyFill="1" applyBorder="1" applyAlignment="1">
      <alignment horizontal="center"/>
    </xf>
    <xf numFmtId="0" fontId="9" fillId="2" borderId="43" xfId="20" applyFont="1" applyFill="1" applyBorder="1" applyAlignment="1">
      <alignment horizontal="left"/>
    </xf>
    <xf numFmtId="10" fontId="5" fillId="2" borderId="0" xfId="24" applyNumberFormat="1" applyFont="1" applyFill="1" applyBorder="1"/>
    <xf numFmtId="44" fontId="5" fillId="2" borderId="0" xfId="9" applyFont="1" applyFill="1" applyBorder="1"/>
    <xf numFmtId="0" fontId="5" fillId="7" borderId="0" xfId="20" applyFont="1" applyFill="1" applyBorder="1" applyAlignment="1">
      <alignment horizontal="right"/>
    </xf>
    <xf numFmtId="44" fontId="5" fillId="7" borderId="0" xfId="9" applyFont="1" applyFill="1" applyBorder="1"/>
    <xf numFmtId="0" fontId="5" fillId="2" borderId="54" xfId="20" applyFont="1" applyFill="1" applyBorder="1" applyAlignment="1">
      <alignment horizontal="center"/>
    </xf>
    <xf numFmtId="0" fontId="5" fillId="2" borderId="54" xfId="20" applyFont="1" applyFill="1" applyBorder="1"/>
    <xf numFmtId="0" fontId="4" fillId="2" borderId="0" xfId="20" applyFont="1" applyFill="1" applyBorder="1" applyAlignment="1">
      <alignment vertical="center"/>
    </xf>
    <xf numFmtId="49" fontId="4" fillId="2" borderId="0" xfId="20" applyNumberFormat="1" applyFont="1" applyFill="1" applyAlignment="1">
      <alignment horizontal="center"/>
    </xf>
    <xf numFmtId="44" fontId="4" fillId="7" borderId="3" xfId="9" applyFont="1" applyFill="1" applyBorder="1"/>
    <xf numFmtId="44" fontId="14" fillId="7" borderId="3" xfId="9" applyFont="1" applyFill="1" applyBorder="1"/>
    <xf numFmtId="0" fontId="4" fillId="2" borderId="0" xfId="20" applyFont="1" applyFill="1" applyBorder="1" applyAlignment="1">
      <alignment horizontal="left"/>
    </xf>
    <xf numFmtId="0" fontId="5" fillId="7" borderId="0" xfId="20" applyFont="1" applyFill="1" applyBorder="1" applyAlignment="1">
      <alignment horizontal="center"/>
    </xf>
    <xf numFmtId="0" fontId="5" fillId="7" borderId="0" xfId="20" applyFont="1" applyFill="1"/>
    <xf numFmtId="0" fontId="14" fillId="12" borderId="0" xfId="20" applyFont="1" applyFill="1" applyAlignment="1">
      <alignment horizontal="center"/>
    </xf>
    <xf numFmtId="0" fontId="14" fillId="12" borderId="0" xfId="20" applyFont="1" applyFill="1" applyAlignment="1">
      <alignment horizontal="center" vertical="center"/>
    </xf>
    <xf numFmtId="0" fontId="34" fillId="2" borderId="0" xfId="20" applyFont="1" applyFill="1" applyAlignment="1">
      <alignment horizontal="center" vertical="top" textRotation="9"/>
    </xf>
    <xf numFmtId="0" fontId="35" fillId="2" borderId="0" xfId="20" applyFont="1" applyFill="1" applyAlignment="1">
      <alignment horizontal="left" vertical="center"/>
    </xf>
    <xf numFmtId="0" fontId="35" fillId="7" borderId="0" xfId="20" applyFont="1" applyFill="1" applyAlignment="1">
      <alignment horizontal="left" vertical="center"/>
    </xf>
    <xf numFmtId="0" fontId="36" fillId="2" borderId="0" xfId="20" applyFont="1" applyFill="1" applyAlignment="1">
      <alignment horizontal="left" vertical="center"/>
    </xf>
    <xf numFmtId="0" fontId="37" fillId="2" borderId="0" xfId="20" applyFont="1" applyFill="1"/>
    <xf numFmtId="0" fontId="38" fillId="2" borderId="0" xfId="20" applyFont="1" applyFill="1" applyAlignment="1">
      <alignment horizontal="left" vertical="center"/>
    </xf>
    <xf numFmtId="0" fontId="39" fillId="2" borderId="0" xfId="20" applyFont="1" applyFill="1" applyAlignment="1">
      <alignment horizontal="left" vertical="center"/>
    </xf>
    <xf numFmtId="0" fontId="40" fillId="2" borderId="0" xfId="20" applyFont="1" applyFill="1" applyAlignment="1">
      <alignment horizontal="left" vertical="center"/>
    </xf>
    <xf numFmtId="165" fontId="5" fillId="6" borderId="0" xfId="9" applyNumberFormat="1" applyFont="1" applyFill="1"/>
    <xf numFmtId="165" fontId="33" fillId="6" borderId="0" xfId="9" applyNumberFormat="1" applyFont="1" applyFill="1" applyBorder="1"/>
    <xf numFmtId="0" fontId="5" fillId="6" borderId="0" xfId="1" applyFont="1" applyFill="1" applyBorder="1"/>
    <xf numFmtId="0" fontId="5" fillId="6" borderId="0" xfId="1" applyFont="1" applyFill="1" applyBorder="1" applyAlignment="1">
      <alignment horizontal="left" indent="1"/>
    </xf>
    <xf numFmtId="0" fontId="5" fillId="0" borderId="0" xfId="1" applyFont="1" applyFill="1" applyAlignment="1">
      <alignment horizontal="center"/>
    </xf>
    <xf numFmtId="0" fontId="5" fillId="6" borderId="0" xfId="1" applyFont="1" applyFill="1" applyAlignment="1">
      <alignment horizontal="center"/>
    </xf>
    <xf numFmtId="0" fontId="4" fillId="6" borderId="0" xfId="1" applyFont="1" applyFill="1" applyBorder="1" applyAlignment="1">
      <alignment horizontal="left"/>
    </xf>
    <xf numFmtId="0" fontId="6" fillId="6" borderId="0" xfId="1" applyFont="1" applyFill="1"/>
    <xf numFmtId="0" fontId="4" fillId="6" borderId="0" xfId="1" applyFont="1" applyFill="1"/>
    <xf numFmtId="0" fontId="3" fillId="6" borderId="0" xfId="1" applyFont="1" applyFill="1"/>
    <xf numFmtId="0" fontId="5" fillId="6" borderId="3" xfId="1" applyFont="1" applyFill="1" applyBorder="1"/>
    <xf numFmtId="165" fontId="5" fillId="6" borderId="3" xfId="9" applyNumberFormat="1" applyFont="1" applyFill="1" applyBorder="1"/>
    <xf numFmtId="0" fontId="5" fillId="6" borderId="0" xfId="1" applyFont="1" applyFill="1" applyAlignment="1">
      <alignment wrapText="1"/>
    </xf>
    <xf numFmtId="0" fontId="19" fillId="2" borderId="0" xfId="1" applyFont="1" applyFill="1"/>
    <xf numFmtId="0" fontId="43" fillId="2" borderId="0" xfId="16" applyFont="1" applyFill="1" applyAlignment="1" applyProtection="1"/>
    <xf numFmtId="0" fontId="5" fillId="2" borderId="0" xfId="1" applyFont="1" applyFill="1" applyBorder="1" applyAlignment="1">
      <alignment horizontal="right"/>
    </xf>
    <xf numFmtId="0" fontId="5" fillId="2" borderId="0" xfId="1" applyFont="1" applyFill="1" applyAlignment="1">
      <alignment horizontal="right"/>
    </xf>
    <xf numFmtId="0" fontId="2" fillId="2" borderId="62" xfId="1" applyFont="1" applyFill="1" applyBorder="1"/>
    <xf numFmtId="0" fontId="2" fillId="2" borderId="0" xfId="1" applyFont="1" applyFill="1" applyBorder="1" applyAlignment="1">
      <alignment horizontal="right"/>
    </xf>
    <xf numFmtId="0" fontId="2" fillId="2" borderId="0" xfId="1" applyFont="1" applyFill="1" applyAlignment="1">
      <alignment horizontal="right"/>
    </xf>
    <xf numFmtId="0" fontId="2" fillId="2" borderId="63" xfId="1" applyFont="1" applyFill="1" applyBorder="1"/>
    <xf numFmtId="0" fontId="2" fillId="2" borderId="14" xfId="1" applyFont="1" applyFill="1" applyBorder="1"/>
    <xf numFmtId="0" fontId="2" fillId="2" borderId="15" xfId="1" applyFont="1" applyFill="1" applyBorder="1"/>
    <xf numFmtId="0" fontId="2" fillId="5" borderId="15" xfId="1" applyFont="1" applyFill="1" applyBorder="1"/>
    <xf numFmtId="0" fontId="2" fillId="2" borderId="64" xfId="1" applyFont="1" applyFill="1" applyBorder="1"/>
    <xf numFmtId="0" fontId="2" fillId="2" borderId="4" xfId="1" applyFont="1" applyFill="1" applyBorder="1"/>
    <xf numFmtId="0" fontId="2" fillId="2" borderId="3" xfId="1" applyFont="1" applyFill="1" applyBorder="1"/>
    <xf numFmtId="0" fontId="2" fillId="5" borderId="3" xfId="1" applyFont="1" applyFill="1" applyBorder="1"/>
    <xf numFmtId="0" fontId="2" fillId="2" borderId="65" xfId="1" applyFont="1" applyFill="1" applyBorder="1"/>
    <xf numFmtId="0" fontId="2" fillId="2" borderId="16" xfId="1" applyFont="1" applyFill="1" applyBorder="1"/>
    <xf numFmtId="0" fontId="2" fillId="2" borderId="17" xfId="1" applyFont="1" applyFill="1" applyBorder="1"/>
    <xf numFmtId="0" fontId="2" fillId="5" borderId="17" xfId="1" applyFont="1" applyFill="1" applyBorder="1"/>
    <xf numFmtId="0" fontId="2" fillId="2" borderId="66" xfId="1" applyFont="1" applyFill="1" applyBorder="1"/>
    <xf numFmtId="0" fontId="2" fillId="2" borderId="0" xfId="1" applyFont="1" applyFill="1" applyAlignment="1">
      <alignment vertical="center" wrapText="1"/>
    </xf>
    <xf numFmtId="0" fontId="2" fillId="4" borderId="2" xfId="1" applyFont="1" applyFill="1" applyBorder="1" applyAlignment="1">
      <alignment horizontal="center" vertical="center" wrapText="1"/>
    </xf>
    <xf numFmtId="0" fontId="2" fillId="4" borderId="67" xfId="1" applyFont="1" applyFill="1" applyBorder="1" applyAlignment="1">
      <alignment horizontal="center" vertical="center" wrapText="1"/>
    </xf>
    <xf numFmtId="0" fontId="2" fillId="4" borderId="50"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4" borderId="1" xfId="1" applyFont="1" applyFill="1" applyBorder="1" applyAlignment="1">
      <alignment horizontal="center" vertical="center" wrapText="1"/>
    </xf>
    <xf numFmtId="10" fontId="5" fillId="2" borderId="37" xfId="26" applyNumberFormat="1" applyFont="1" applyFill="1" applyBorder="1" applyAlignment="1">
      <alignment horizontal="center" vertical="center"/>
    </xf>
    <xf numFmtId="0" fontId="5" fillId="2" borderId="1" xfId="1" applyFont="1" applyFill="1" applyBorder="1" applyAlignment="1">
      <alignment horizontal="right" vertical="center"/>
    </xf>
    <xf numFmtId="0" fontId="5" fillId="5" borderId="7" xfId="1" applyFont="1" applyFill="1" applyBorder="1"/>
    <xf numFmtId="0" fontId="5" fillId="5" borderId="10" xfId="1" applyFont="1" applyFill="1" applyBorder="1"/>
    <xf numFmtId="0" fontId="5" fillId="5" borderId="10" xfId="1" applyFont="1" applyFill="1" applyBorder="1" applyAlignment="1">
      <alignment horizontal="left" vertical="center"/>
    </xf>
    <xf numFmtId="0" fontId="5" fillId="5" borderId="4" xfId="1" applyFont="1" applyFill="1" applyBorder="1" applyAlignment="1">
      <alignment horizontal="left" vertical="center"/>
    </xf>
    <xf numFmtId="0" fontId="29" fillId="0" borderId="0" xfId="1" applyFont="1" applyFill="1" applyBorder="1"/>
    <xf numFmtId="0" fontId="2" fillId="0" borderId="0" xfId="1" applyFont="1" applyFill="1"/>
    <xf numFmtId="0" fontId="3" fillId="0" borderId="0" xfId="1" applyFont="1" applyFill="1"/>
    <xf numFmtId="0" fontId="5" fillId="0" borderId="0" xfId="1" applyFont="1" applyFill="1" applyBorder="1" applyAlignment="1">
      <alignment horizontal="right"/>
    </xf>
    <xf numFmtId="0" fontId="5" fillId="0" borderId="0" xfId="1" applyFont="1" applyFill="1" applyAlignment="1">
      <alignment horizontal="right"/>
    </xf>
    <xf numFmtId="0" fontId="2" fillId="0" borderId="0" xfId="1" applyFont="1" applyFill="1" applyBorder="1" applyAlignment="1">
      <alignment horizontal="right"/>
    </xf>
    <xf numFmtId="0" fontId="2" fillId="0" borderId="0" xfId="1" applyFont="1" applyFill="1" applyAlignment="1">
      <alignment horizontal="right"/>
    </xf>
    <xf numFmtId="0" fontId="2" fillId="2" borderId="68" xfId="1" applyFont="1" applyFill="1" applyBorder="1"/>
    <xf numFmtId="0" fontId="2" fillId="2" borderId="69" xfId="1" applyFont="1" applyFill="1" applyBorder="1"/>
    <xf numFmtId="0" fontId="2" fillId="2" borderId="0" xfId="1" applyFont="1" applyFill="1" applyAlignment="1">
      <alignment vertical="center"/>
    </xf>
    <xf numFmtId="0" fontId="26" fillId="3" borderId="2" xfId="1" applyFont="1" applyFill="1" applyBorder="1" applyAlignment="1">
      <alignment horizontal="center" vertical="center" wrapText="1"/>
    </xf>
    <xf numFmtId="0" fontId="5" fillId="0" borderId="0" xfId="1" applyFont="1" applyFill="1" applyAlignment="1">
      <alignment horizontal="left" vertical="center"/>
    </xf>
    <xf numFmtId="0" fontId="3" fillId="0" borderId="0" xfId="1" applyFont="1" applyFill="1" applyAlignment="1">
      <alignment horizontal="left" vertical="center"/>
    </xf>
    <xf numFmtId="0" fontId="44" fillId="2" borderId="0" xfId="1" applyFont="1" applyFill="1"/>
    <xf numFmtId="0" fontId="45" fillId="0" borderId="0" xfId="1" applyFont="1" applyFill="1"/>
    <xf numFmtId="0" fontId="45" fillId="2" borderId="0" xfId="1" applyFont="1" applyFill="1"/>
    <xf numFmtId="0" fontId="2" fillId="2" borderId="0" xfId="1" applyFont="1" applyFill="1" applyAlignment="1">
      <alignment horizontal="left" vertical="center"/>
    </xf>
    <xf numFmtId="0" fontId="8" fillId="2" borderId="0" xfId="1" applyFont="1" applyFill="1" applyAlignment="1">
      <alignment horizontal="left" vertical="center"/>
    </xf>
    <xf numFmtId="0" fontId="26" fillId="2" borderId="0" xfId="1" applyFont="1" applyFill="1" applyAlignment="1">
      <alignment horizontal="left" vertical="center"/>
    </xf>
    <xf numFmtId="0" fontId="25" fillId="0" borderId="3" xfId="0" applyFont="1" applyBorder="1" applyAlignment="1">
      <alignment vertical="top"/>
    </xf>
    <xf numFmtId="0" fontId="2" fillId="5" borderId="3" xfId="1" applyFont="1" applyFill="1" applyBorder="1" applyAlignment="1">
      <alignment horizontal="center" vertical="center" wrapText="1"/>
    </xf>
    <xf numFmtId="0" fontId="25" fillId="14" borderId="3" xfId="0" applyFont="1" applyFill="1" applyBorder="1" applyAlignment="1">
      <alignment horizontal="center" vertical="center"/>
    </xf>
    <xf numFmtId="0" fontId="5" fillId="5" borderId="35" xfId="1" applyFont="1" applyFill="1" applyBorder="1"/>
    <xf numFmtId="0" fontId="5" fillId="5" borderId="21" xfId="1" applyFont="1" applyFill="1" applyBorder="1"/>
    <xf numFmtId="0" fontId="5" fillId="5" borderId="21" xfId="1" applyFont="1" applyFill="1" applyBorder="1" applyAlignment="1">
      <alignment horizontal="left" vertical="center"/>
    </xf>
    <xf numFmtId="0" fontId="5" fillId="5" borderId="26" xfId="1" applyFont="1" applyFill="1" applyBorder="1" applyAlignment="1">
      <alignment horizontal="left" vertical="center"/>
    </xf>
    <xf numFmtId="165" fontId="5" fillId="6" borderId="0" xfId="12" applyNumberFormat="1" applyFont="1" applyFill="1"/>
    <xf numFmtId="43" fontId="5" fillId="6" borderId="0" xfId="2" applyFont="1" applyFill="1"/>
    <xf numFmtId="0" fontId="4" fillId="6" borderId="0" xfId="1" applyFont="1" applyFill="1" applyBorder="1" applyAlignment="1">
      <alignment horizontal="center" vertical="top"/>
    </xf>
    <xf numFmtId="0" fontId="4" fillId="6" borderId="0" xfId="1" applyFont="1" applyFill="1" applyBorder="1" applyAlignment="1">
      <alignment horizontal="center"/>
    </xf>
    <xf numFmtId="0" fontId="15" fillId="0" borderId="3" xfId="1" applyFont="1" applyFill="1" applyBorder="1" applyAlignment="1">
      <alignment horizontal="center" vertical="center"/>
    </xf>
    <xf numFmtId="0" fontId="15" fillId="0" borderId="0" xfId="1" applyFont="1" applyFill="1" applyBorder="1" applyAlignment="1">
      <alignment horizontal="center"/>
    </xf>
    <xf numFmtId="0" fontId="31" fillId="0" borderId="0" xfId="1" applyFont="1" applyFill="1" applyBorder="1" applyAlignment="1">
      <alignment horizontal="center" vertical="center"/>
    </xf>
    <xf numFmtId="0" fontId="4" fillId="0" borderId="0" xfId="1" applyFont="1" applyFill="1" applyBorder="1" applyAlignment="1">
      <alignment horizontal="left" indent="1"/>
    </xf>
    <xf numFmtId="165" fontId="5" fillId="6" borderId="0" xfId="12" applyNumberFormat="1" applyFont="1" applyFill="1" applyBorder="1"/>
    <xf numFmtId="165" fontId="5" fillId="7" borderId="0" xfId="12" applyNumberFormat="1" applyFont="1" applyFill="1" applyBorder="1"/>
    <xf numFmtId="0" fontId="5" fillId="7" borderId="0" xfId="1" applyFont="1" applyFill="1" applyBorder="1"/>
    <xf numFmtId="0" fontId="5" fillId="7" borderId="0" xfId="1" applyFont="1" applyFill="1"/>
    <xf numFmtId="0" fontId="4" fillId="2" borderId="0" xfId="1" quotePrefix="1" applyFont="1" applyFill="1" applyBorder="1" applyAlignment="1">
      <alignment horizontal="right" wrapText="1"/>
    </xf>
    <xf numFmtId="0" fontId="4" fillId="2" borderId="0" xfId="1" applyFont="1" applyFill="1" applyAlignment="1">
      <alignment horizontal="center"/>
    </xf>
    <xf numFmtId="0" fontId="4" fillId="4" borderId="19" xfId="1" applyFont="1" applyFill="1" applyBorder="1" applyAlignment="1">
      <alignment horizontal="center" vertical="center"/>
    </xf>
    <xf numFmtId="0" fontId="4" fillId="4" borderId="67" xfId="1" applyFont="1" applyFill="1" applyBorder="1" applyAlignment="1">
      <alignment horizontal="center" vertical="center" wrapText="1"/>
    </xf>
    <xf numFmtId="0" fontId="4" fillId="4" borderId="67" xfId="1" quotePrefix="1" applyFont="1" applyFill="1" applyBorder="1" applyAlignment="1">
      <alignment horizontal="center" vertical="center" wrapText="1"/>
    </xf>
    <xf numFmtId="0" fontId="4" fillId="4" borderId="51" xfId="1" quotePrefix="1" applyFont="1" applyFill="1" applyBorder="1" applyAlignment="1">
      <alignment horizontal="center" vertical="center" wrapText="1"/>
    </xf>
    <xf numFmtId="0" fontId="4" fillId="7"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7" fillId="2" borderId="0" xfId="1" applyFont="1" applyFill="1" applyAlignment="1">
      <alignment vertical="center"/>
    </xf>
    <xf numFmtId="0" fontId="4" fillId="2" borderId="0" xfId="1" applyFont="1" applyFill="1" applyBorder="1"/>
    <xf numFmtId="44" fontId="4" fillId="2" borderId="0" xfId="14" applyFont="1" applyFill="1" applyBorder="1" applyAlignment="1">
      <alignment wrapText="1"/>
    </xf>
    <xf numFmtId="0" fontId="8" fillId="2" borderId="0" xfId="1" applyFont="1" applyFill="1" applyBorder="1"/>
    <xf numFmtId="0" fontId="8" fillId="2" borderId="39" xfId="1" applyFont="1" applyFill="1" applyBorder="1"/>
    <xf numFmtId="0" fontId="7" fillId="2" borderId="0" xfId="1" applyFont="1" applyFill="1" applyBorder="1" applyAlignment="1">
      <alignment vertical="center"/>
    </xf>
    <xf numFmtId="0" fontId="5" fillId="2" borderId="0" xfId="1" applyFont="1" applyFill="1" applyBorder="1" applyAlignment="1">
      <alignment wrapText="1"/>
    </xf>
    <xf numFmtId="0" fontId="6" fillId="2" borderId="0" xfId="1" applyFont="1" applyFill="1"/>
    <xf numFmtId="0" fontId="26" fillId="2" borderId="0" xfId="1" quotePrefix="1" applyFont="1" applyFill="1" applyAlignment="1">
      <alignment horizontal="left"/>
    </xf>
    <xf numFmtId="0" fontId="3" fillId="2" borderId="0" xfId="1" quotePrefix="1" applyFont="1" applyFill="1" applyAlignment="1">
      <alignment horizontal="left"/>
    </xf>
    <xf numFmtId="0" fontId="2" fillId="0" borderId="0" xfId="1" applyFont="1"/>
    <xf numFmtId="43" fontId="2" fillId="16" borderId="14" xfId="2" applyFont="1" applyFill="1" applyBorder="1"/>
    <xf numFmtId="165" fontId="2" fillId="16" borderId="70" xfId="12" applyNumberFormat="1" applyFont="1" applyFill="1" applyBorder="1"/>
    <xf numFmtId="165" fontId="2" fillId="16" borderId="11" xfId="12" applyNumberFormat="1" applyFont="1" applyFill="1" applyBorder="1"/>
    <xf numFmtId="43" fontId="2" fillId="16" borderId="72" xfId="2" applyFont="1" applyFill="1" applyBorder="1"/>
    <xf numFmtId="165" fontId="2" fillId="16" borderId="60" xfId="12" applyNumberFormat="1" applyFont="1" applyFill="1" applyBorder="1"/>
    <xf numFmtId="165" fontId="2" fillId="16" borderId="5" xfId="12" applyNumberFormat="1" applyFont="1" applyFill="1" applyBorder="1"/>
    <xf numFmtId="0" fontId="2" fillId="0" borderId="12" xfId="1" applyFont="1" applyBorder="1" applyAlignment="1">
      <alignment horizontal="center" vertical="center" wrapText="1"/>
    </xf>
    <xf numFmtId="0" fontId="2" fillId="0" borderId="70" xfId="1" applyFont="1" applyBorder="1" applyAlignment="1">
      <alignment horizontal="center" vertical="center" wrapText="1"/>
    </xf>
    <xf numFmtId="0" fontId="2" fillId="0" borderId="71" xfId="1" applyFont="1" applyBorder="1" applyAlignment="1">
      <alignment horizontal="center" vertical="center" wrapText="1"/>
    </xf>
    <xf numFmtId="0" fontId="4" fillId="0" borderId="22" xfId="1" applyFont="1" applyBorder="1" applyAlignment="1">
      <alignment horizontal="centerContinuous" vertical="center" wrapText="1"/>
    </xf>
    <xf numFmtId="0" fontId="4" fillId="0" borderId="49" xfId="1" applyFont="1" applyBorder="1" applyAlignment="1">
      <alignment horizontal="centerContinuous" vertical="center" wrapText="1"/>
    </xf>
    <xf numFmtId="0" fontId="2" fillId="0" borderId="0" xfId="22"/>
    <xf numFmtId="0" fontId="46" fillId="6" borderId="0" xfId="1" applyFont="1" applyFill="1"/>
    <xf numFmtId="43" fontId="2" fillId="6" borderId="0" xfId="2" applyFont="1" applyFill="1"/>
    <xf numFmtId="0" fontId="8" fillId="6" borderId="0" xfId="1" applyFont="1" applyFill="1"/>
    <xf numFmtId="165" fontId="6" fillId="6" borderId="0" xfId="12" applyNumberFormat="1" applyFont="1" applyFill="1"/>
    <xf numFmtId="9" fontId="6" fillId="6" borderId="0" xfId="27" applyFont="1" applyFill="1"/>
    <xf numFmtId="0" fontId="2" fillId="6" borderId="0" xfId="1" applyFont="1" applyFill="1"/>
    <xf numFmtId="165" fontId="2" fillId="6" borderId="0" xfId="12" applyNumberFormat="1" applyFont="1" applyFill="1"/>
    <xf numFmtId="9" fontId="2" fillId="6" borderId="0" xfId="27" applyFont="1" applyFill="1"/>
    <xf numFmtId="165" fontId="47" fillId="6" borderId="0" xfId="12" applyNumberFormat="1" applyFont="1" applyFill="1"/>
    <xf numFmtId="9" fontId="47" fillId="6" borderId="0" xfId="27" applyFont="1" applyFill="1"/>
    <xf numFmtId="0" fontId="47" fillId="6" borderId="0" xfId="1" applyFont="1" applyFill="1"/>
    <xf numFmtId="0" fontId="2" fillId="6" borderId="0" xfId="1" quotePrefix="1" applyFont="1" applyFill="1"/>
    <xf numFmtId="0" fontId="2" fillId="6" borderId="0" xfId="1" quotePrefix="1" applyFont="1" applyFill="1" applyAlignment="1">
      <alignment horizontal="left" indent="4"/>
    </xf>
    <xf numFmtId="0" fontId="2" fillId="6" borderId="0" xfId="1" quotePrefix="1" applyFont="1" applyFill="1" applyAlignment="1">
      <alignment horizontal="left" indent="2"/>
    </xf>
    <xf numFmtId="0" fontId="48" fillId="6" borderId="0" xfId="1" applyFont="1" applyFill="1"/>
    <xf numFmtId="0" fontId="26" fillId="6" borderId="0" xfId="1" applyFont="1" applyFill="1"/>
    <xf numFmtId="0" fontId="26" fillId="6" borderId="0" xfId="1" applyFont="1" applyFill="1" applyBorder="1" applyAlignment="1">
      <alignment horizontal="center" vertical="top"/>
    </xf>
    <xf numFmtId="0" fontId="26" fillId="6" borderId="0" xfId="1" applyFont="1" applyFill="1" applyBorder="1" applyAlignment="1">
      <alignment horizontal="center"/>
    </xf>
    <xf numFmtId="0" fontId="2" fillId="6" borderId="0" xfId="1" applyFont="1" applyFill="1" applyAlignment="1">
      <alignment wrapText="1"/>
    </xf>
    <xf numFmtId="0" fontId="5" fillId="6" borderId="0" xfId="1" applyFont="1" applyFill="1" applyAlignment="1">
      <alignment vertical="center" wrapText="1"/>
    </xf>
    <xf numFmtId="0" fontId="26" fillId="6" borderId="0" xfId="1" applyFont="1" applyFill="1" applyBorder="1" applyAlignment="1">
      <alignment horizontal="center" vertical="center"/>
    </xf>
    <xf numFmtId="0" fontId="2" fillId="6" borderId="0" xfId="1" applyFont="1" applyFill="1" applyAlignment="1">
      <alignment vertical="center" wrapText="1"/>
    </xf>
    <xf numFmtId="0" fontId="28" fillId="2" borderId="0" xfId="18" applyFont="1" applyFill="1"/>
    <xf numFmtId="49" fontId="28" fillId="17" borderId="0" xfId="1" quotePrefix="1" applyNumberFormat="1" applyFont="1" applyFill="1" applyBorder="1" applyAlignment="1">
      <alignment horizontal="center"/>
    </xf>
    <xf numFmtId="0" fontId="28" fillId="0" borderId="0" xfId="18" applyFont="1" applyFill="1"/>
    <xf numFmtId="0" fontId="49" fillId="2" borderId="0" xfId="18" applyFont="1" applyFill="1"/>
    <xf numFmtId="165" fontId="50" fillId="2" borderId="37" xfId="28" applyNumberFormat="1" applyFont="1" applyFill="1" applyBorder="1"/>
    <xf numFmtId="165" fontId="50" fillId="2" borderId="13" xfId="28" applyNumberFormat="1" applyFont="1" applyFill="1" applyBorder="1"/>
    <xf numFmtId="0" fontId="50" fillId="2" borderId="1" xfId="18" applyFont="1" applyFill="1" applyBorder="1" applyAlignment="1">
      <alignment wrapText="1"/>
    </xf>
    <xf numFmtId="165" fontId="28" fillId="2" borderId="0" xfId="28" applyNumberFormat="1" applyFont="1" applyFill="1"/>
    <xf numFmtId="165" fontId="28" fillId="17" borderId="55" xfId="28" quotePrefix="1" applyNumberFormat="1" applyFont="1" applyFill="1" applyBorder="1" applyAlignment="1">
      <alignment horizontal="center"/>
    </xf>
    <xf numFmtId="165" fontId="28" fillId="17" borderId="0" xfId="28" quotePrefix="1" applyNumberFormat="1" applyFont="1" applyFill="1" applyBorder="1" applyAlignment="1">
      <alignment horizontal="center"/>
    </xf>
    <xf numFmtId="165" fontId="51" fillId="2" borderId="0" xfId="28" applyNumberFormat="1" applyFont="1" applyFill="1" applyBorder="1" applyAlignment="1">
      <alignment horizontal="center"/>
    </xf>
    <xf numFmtId="0" fontId="50" fillId="2" borderId="0" xfId="18" applyFont="1" applyFill="1"/>
    <xf numFmtId="165" fontId="50" fillId="2" borderId="0" xfId="28" applyNumberFormat="1" applyFont="1" applyFill="1"/>
    <xf numFmtId="37" fontId="26" fillId="2" borderId="0" xfId="1" applyNumberFormat="1" applyFont="1" applyFill="1" applyBorder="1" applyAlignment="1" applyProtection="1">
      <alignment horizontal="left"/>
    </xf>
    <xf numFmtId="165" fontId="28" fillId="0" borderId="0" xfId="28" quotePrefix="1" applyNumberFormat="1" applyFont="1" applyFill="1" applyBorder="1" applyAlignment="1">
      <alignment horizontal="center"/>
    </xf>
    <xf numFmtId="37" fontId="2" fillId="2" borderId="0" xfId="31" applyNumberFormat="1" applyFont="1" applyFill="1"/>
    <xf numFmtId="37" fontId="2" fillId="2" borderId="0" xfId="1" applyNumberFormat="1" applyFont="1" applyFill="1" applyProtection="1"/>
    <xf numFmtId="37" fontId="28" fillId="2" borderId="0" xfId="1" applyNumberFormat="1" applyFont="1" applyFill="1" applyBorder="1"/>
    <xf numFmtId="37" fontId="2" fillId="2" borderId="0" xfId="1" applyNumberFormat="1" applyFont="1" applyFill="1" applyBorder="1" applyAlignment="1" applyProtection="1">
      <alignment horizontal="left"/>
    </xf>
    <xf numFmtId="169" fontId="51" fillId="2" borderId="0" xfId="1" applyNumberFormat="1" applyFont="1" applyFill="1" applyBorder="1" applyAlignment="1">
      <alignment horizontal="center"/>
    </xf>
    <xf numFmtId="37" fontId="51" fillId="2" borderId="0" xfId="1" applyNumberFormat="1" applyFont="1" applyFill="1" applyBorder="1" applyAlignment="1">
      <alignment horizontal="center"/>
    </xf>
    <xf numFmtId="37" fontId="26" fillId="2" borderId="0" xfId="31" applyNumberFormat="1" applyFont="1" applyFill="1"/>
    <xf numFmtId="37" fontId="26" fillId="2" borderId="0" xfId="1" applyNumberFormat="1" applyFont="1" applyFill="1" applyProtection="1"/>
    <xf numFmtId="37" fontId="50" fillId="2" borderId="0" xfId="1" applyNumberFormat="1" applyFont="1" applyFill="1" applyBorder="1"/>
    <xf numFmtId="169" fontId="50" fillId="2" borderId="0" xfId="1" applyNumberFormat="1" applyFont="1" applyFill="1" applyBorder="1"/>
    <xf numFmtId="37" fontId="50" fillId="2" borderId="0" xfId="1" quotePrefix="1" applyNumberFormat="1" applyFont="1" applyFill="1" applyBorder="1" applyAlignment="1">
      <alignment horizontal="center"/>
    </xf>
    <xf numFmtId="2" fontId="2" fillId="2" borderId="0" xfId="31" applyNumberFormat="1" applyFont="1" applyFill="1"/>
    <xf numFmtId="37" fontId="2" fillId="2" borderId="0" xfId="1" applyNumberFormat="1" applyFont="1" applyFill="1"/>
    <xf numFmtId="37" fontId="0" fillId="0" borderId="0" xfId="1" applyNumberFormat="1" applyFont="1" applyFill="1"/>
    <xf numFmtId="37" fontId="52" fillId="2" borderId="0" xfId="31" applyNumberFormat="1" applyFont="1" applyFill="1"/>
    <xf numFmtId="37" fontId="2" fillId="2" borderId="0" xfId="32" applyNumberFormat="1" applyFont="1" applyFill="1"/>
    <xf numFmtId="2" fontId="2" fillId="2" borderId="0" xfId="32" applyNumberFormat="1" applyFont="1" applyFill="1"/>
    <xf numFmtId="170" fontId="2" fillId="2" borderId="0" xfId="18" applyNumberFormat="1" applyFont="1" applyFill="1" applyBorder="1"/>
    <xf numFmtId="170" fontId="2" fillId="17" borderId="0" xfId="18" applyNumberFormat="1" applyFont="1" applyFill="1" applyBorder="1"/>
    <xf numFmtId="37" fontId="2" fillId="2" borderId="0" xfId="32" applyNumberFormat="1" applyFont="1" applyFill="1" applyAlignment="1" applyProtection="1">
      <alignment horizontal="left"/>
    </xf>
    <xf numFmtId="2" fontId="2" fillId="2" borderId="0" xfId="32" applyNumberFormat="1" applyFont="1" applyFill="1" applyAlignment="1" applyProtection="1">
      <alignment horizontal="left"/>
    </xf>
    <xf numFmtId="37" fontId="53" fillId="2" borderId="0" xfId="32" applyNumberFormat="1" applyFont="1" applyFill="1" applyAlignment="1" applyProtection="1"/>
    <xf numFmtId="37" fontId="28" fillId="2" borderId="0" xfId="32" applyNumberFormat="1" applyFont="1" applyFill="1" applyBorder="1"/>
    <xf numFmtId="9" fontId="2" fillId="2" borderId="0" xfId="24" applyFont="1" applyFill="1" applyBorder="1" applyProtection="1"/>
    <xf numFmtId="0" fontId="2" fillId="2" borderId="0" xfId="24" applyNumberFormat="1" applyFont="1" applyFill="1" applyBorder="1" applyProtection="1"/>
    <xf numFmtId="9" fontId="2" fillId="2" borderId="0" xfId="24" applyNumberFormat="1" applyFont="1" applyFill="1" applyBorder="1" applyProtection="1"/>
    <xf numFmtId="37" fontId="26" fillId="2" borderId="0" xfId="1" applyNumberFormat="1" applyFont="1" applyFill="1" applyAlignment="1" applyProtection="1">
      <alignment horizontal="right"/>
    </xf>
    <xf numFmtId="165" fontId="2" fillId="2" borderId="0" xfId="9" applyNumberFormat="1" applyFont="1" applyFill="1" applyBorder="1" applyProtection="1"/>
    <xf numFmtId="165" fontId="2" fillId="2" borderId="79" xfId="9" applyNumberFormat="1" applyFont="1" applyFill="1" applyBorder="1" applyProtection="1"/>
    <xf numFmtId="2" fontId="2" fillId="2" borderId="0" xfId="1" applyNumberFormat="1" applyFont="1" applyFill="1"/>
    <xf numFmtId="37" fontId="26" fillId="2" borderId="0" xfId="1" applyNumberFormat="1" applyFont="1" applyFill="1" applyAlignment="1" applyProtection="1">
      <alignment horizontal="left"/>
    </xf>
    <xf numFmtId="37" fontId="28" fillId="2" borderId="21" xfId="1" applyNumberFormat="1" applyFont="1" applyFill="1" applyBorder="1"/>
    <xf numFmtId="37" fontId="2" fillId="2" borderId="0" xfId="1" applyNumberFormat="1" applyFill="1" applyBorder="1"/>
    <xf numFmtId="37" fontId="2" fillId="0" borderId="55" xfId="1" applyNumberFormat="1" applyFill="1" applyBorder="1"/>
    <xf numFmtId="37" fontId="2" fillId="0" borderId="0" xfId="1" applyNumberFormat="1" applyFill="1"/>
    <xf numFmtId="37" fontId="2" fillId="2" borderId="0" xfId="1" applyNumberFormat="1" applyFill="1"/>
    <xf numFmtId="2" fontId="2" fillId="2" borderId="0" xfId="1" applyNumberFormat="1" applyFill="1"/>
    <xf numFmtId="37" fontId="26" fillId="2" borderId="0" xfId="1" applyNumberFormat="1" applyFont="1" applyFill="1" applyAlignment="1"/>
    <xf numFmtId="37" fontId="2" fillId="2" borderId="0" xfId="1" applyNumberFormat="1" applyFont="1" applyFill="1" applyBorder="1"/>
    <xf numFmtId="37" fontId="2" fillId="2" borderId="21" xfId="1" applyNumberFormat="1" applyFont="1" applyFill="1" applyBorder="1"/>
    <xf numFmtId="37" fontId="2" fillId="17" borderId="21" xfId="1" applyNumberFormat="1" applyFont="1" applyFill="1" applyBorder="1"/>
    <xf numFmtId="37" fontId="2" fillId="17" borderId="0" xfId="1" applyNumberFormat="1" applyFont="1" applyFill="1"/>
    <xf numFmtId="2" fontId="2" fillId="17" borderId="0" xfId="1" applyNumberFormat="1" applyFont="1" applyFill="1"/>
    <xf numFmtId="37" fontId="2" fillId="17" borderId="0" xfId="1" applyNumberFormat="1" applyFill="1"/>
    <xf numFmtId="37" fontId="2" fillId="17" borderId="0" xfId="1" applyNumberFormat="1" applyFont="1" applyFill="1" applyAlignment="1">
      <alignment horizontal="right"/>
    </xf>
    <xf numFmtId="37" fontId="2" fillId="17" borderId="55" xfId="1" applyNumberFormat="1" applyFill="1" applyBorder="1"/>
    <xf numFmtId="37" fontId="2" fillId="17" borderId="0" xfId="1" applyNumberFormat="1" applyFill="1" applyBorder="1"/>
    <xf numFmtId="2" fontId="2" fillId="17" borderId="0" xfId="1" applyNumberFormat="1" applyFill="1"/>
    <xf numFmtId="37" fontId="54" fillId="17" borderId="0" xfId="1" applyNumberFormat="1" applyFont="1" applyFill="1"/>
    <xf numFmtId="37" fontId="28" fillId="2" borderId="0" xfId="1" applyNumberFormat="1" applyFont="1" applyFill="1" applyBorder="1" applyProtection="1"/>
    <xf numFmtId="37" fontId="28" fillId="17" borderId="21" xfId="1" applyNumberFormat="1" applyFont="1" applyFill="1" applyBorder="1" applyProtection="1"/>
    <xf numFmtId="37" fontId="2" fillId="17" borderId="0" xfId="1" applyNumberFormat="1" applyFont="1" applyFill="1" applyAlignment="1" applyProtection="1">
      <alignment horizontal="right"/>
    </xf>
    <xf numFmtId="37" fontId="2" fillId="17" borderId="0" xfId="1" applyNumberFormat="1" applyFont="1" applyFill="1" applyProtection="1"/>
    <xf numFmtId="37" fontId="2" fillId="17" borderId="0" xfId="1" applyNumberFormat="1" applyFont="1" applyFill="1" applyAlignment="1" applyProtection="1">
      <alignment horizontal="left"/>
    </xf>
    <xf numFmtId="2" fontId="2" fillId="17" borderId="0" xfId="1" applyNumberFormat="1" applyFont="1" applyFill="1" applyAlignment="1" applyProtection="1">
      <alignment horizontal="left"/>
    </xf>
    <xf numFmtId="37" fontId="28" fillId="17" borderId="21" xfId="1" applyNumberFormat="1" applyFont="1" applyFill="1" applyBorder="1" applyAlignment="1" applyProtection="1"/>
    <xf numFmtId="37" fontId="2" fillId="2" borderId="0" xfId="32" applyNumberFormat="1" applyFill="1"/>
    <xf numFmtId="2" fontId="2" fillId="2" borderId="0" xfId="1" applyNumberFormat="1" applyFont="1" applyFill="1" applyAlignment="1" applyProtection="1">
      <alignment horizontal="left"/>
    </xf>
    <xf numFmtId="37" fontId="2" fillId="2" borderId="0" xfId="1" applyNumberFormat="1" applyFont="1" applyFill="1" applyAlignment="1" applyProtection="1">
      <alignment horizontal="left"/>
    </xf>
    <xf numFmtId="37" fontId="28" fillId="2" borderId="7" xfId="1" applyNumberFormat="1" applyFont="1" applyFill="1" applyBorder="1" applyProtection="1"/>
    <xf numFmtId="37" fontId="28" fillId="2" borderId="10" xfId="1" applyNumberFormat="1" applyFont="1" applyFill="1" applyBorder="1" applyProtection="1"/>
    <xf numFmtId="37" fontId="2" fillId="2" borderId="55" xfId="32" applyNumberFormat="1" applyFont="1" applyFill="1" applyBorder="1"/>
    <xf numFmtId="37" fontId="2" fillId="2" borderId="16" xfId="32" applyNumberFormat="1" applyFont="1" applyFill="1" applyBorder="1"/>
    <xf numFmtId="37" fontId="2" fillId="2" borderId="17" xfId="32" applyNumberFormat="1" applyFont="1" applyFill="1" applyBorder="1"/>
    <xf numFmtId="37" fontId="28" fillId="2" borderId="3" xfId="1" applyNumberFormat="1" applyFont="1" applyFill="1" applyBorder="1" applyProtection="1"/>
    <xf numFmtId="37" fontId="2" fillId="2" borderId="80" xfId="1" applyNumberFormat="1" applyFont="1" applyFill="1" applyBorder="1"/>
    <xf numFmtId="37" fontId="2" fillId="2" borderId="16" xfId="1" applyNumberFormat="1" applyFont="1" applyFill="1" applyBorder="1" applyAlignment="1" applyProtection="1">
      <alignment horizontal="left"/>
    </xf>
    <xf numFmtId="169" fontId="28" fillId="2" borderId="3" xfId="1" applyNumberFormat="1" applyFont="1" applyFill="1" applyBorder="1" applyProtection="1"/>
    <xf numFmtId="37" fontId="2" fillId="2" borderId="17" xfId="1" applyNumberFormat="1" applyFill="1" applyBorder="1"/>
    <xf numFmtId="37" fontId="2" fillId="2" borderId="17" xfId="1" applyNumberFormat="1" applyFont="1" applyFill="1" applyBorder="1" applyAlignment="1">
      <alignment horizontal="right"/>
    </xf>
    <xf numFmtId="37" fontId="2" fillId="2" borderId="33" xfId="32" applyNumberFormat="1" applyFont="1" applyFill="1" applyBorder="1" applyAlignment="1">
      <alignment horizontal="right"/>
    </xf>
    <xf numFmtId="37" fontId="2" fillId="2" borderId="0" xfId="32" applyNumberFormat="1" applyFont="1" applyFill="1" applyBorder="1"/>
    <xf numFmtId="10" fontId="2" fillId="2" borderId="55" xfId="32" applyNumberFormat="1" applyFont="1" applyFill="1" applyBorder="1"/>
    <xf numFmtId="37" fontId="2" fillId="2" borderId="55" xfId="32" applyNumberFormat="1" applyFont="1" applyFill="1" applyBorder="1" applyAlignment="1">
      <alignment horizontal="right"/>
    </xf>
    <xf numFmtId="37" fontId="2" fillId="17" borderId="33" xfId="1" applyNumberFormat="1" applyFont="1" applyFill="1" applyBorder="1" applyProtection="1"/>
    <xf numFmtId="37" fontId="2" fillId="17" borderId="0" xfId="1" applyNumberFormat="1" applyFont="1" applyFill="1" applyBorder="1" applyProtection="1"/>
    <xf numFmtId="37" fontId="28" fillId="17" borderId="0" xfId="1" applyNumberFormat="1" applyFont="1" applyFill="1" applyBorder="1"/>
    <xf numFmtId="169" fontId="28" fillId="17" borderId="0" xfId="1" applyNumberFormat="1" applyFont="1" applyFill="1" applyBorder="1"/>
    <xf numFmtId="37" fontId="28" fillId="17" borderId="0" xfId="1" quotePrefix="1" applyNumberFormat="1" applyFont="1" applyFill="1" applyBorder="1" applyAlignment="1">
      <alignment horizontal="center"/>
    </xf>
    <xf numFmtId="37" fontId="2" fillId="17" borderId="24" xfId="1" applyNumberFormat="1" applyFont="1" applyFill="1" applyBorder="1" applyAlignment="1" applyProtection="1">
      <alignment horizontal="left"/>
    </xf>
    <xf numFmtId="10" fontId="2" fillId="2" borderId="0" xfId="32" applyNumberFormat="1" applyFont="1" applyFill="1" applyBorder="1"/>
    <xf numFmtId="37" fontId="2" fillId="2" borderId="0" xfId="32" applyNumberFormat="1" applyFont="1" applyFill="1" applyBorder="1" applyAlignment="1">
      <alignment horizontal="right"/>
    </xf>
    <xf numFmtId="37" fontId="2" fillId="2" borderId="24" xfId="32" applyNumberFormat="1" applyFont="1" applyFill="1" applyBorder="1"/>
    <xf numFmtId="37" fontId="2" fillId="2" borderId="23" xfId="32" applyNumberFormat="1" applyFont="1" applyFill="1" applyBorder="1" applyAlignment="1">
      <alignment horizontal="center"/>
    </xf>
    <xf numFmtId="0" fontId="2" fillId="2" borderId="33" xfId="32" applyNumberFormat="1" applyFont="1" applyFill="1" applyBorder="1" applyAlignment="1">
      <alignment horizontal="right"/>
    </xf>
    <xf numFmtId="37" fontId="2" fillId="2" borderId="33" xfId="32" applyNumberFormat="1" applyFont="1" applyFill="1" applyBorder="1"/>
    <xf numFmtId="37" fontId="2" fillId="2" borderId="23" xfId="32" applyNumberFormat="1" applyFont="1" applyFill="1" applyBorder="1"/>
    <xf numFmtId="37" fontId="2" fillId="2" borderId="33" xfId="1" applyNumberFormat="1" applyFont="1" applyFill="1" applyBorder="1" applyProtection="1"/>
    <xf numFmtId="37" fontId="2" fillId="2" borderId="0" xfId="1" applyNumberFormat="1" applyFont="1" applyFill="1" applyBorder="1" applyProtection="1"/>
    <xf numFmtId="37" fontId="28" fillId="0" borderId="0" xfId="1" applyNumberFormat="1" applyFont="1" applyFill="1" applyBorder="1"/>
    <xf numFmtId="169" fontId="28" fillId="0" borderId="0" xfId="1" applyNumberFormat="1" applyFont="1" applyFill="1" applyBorder="1"/>
    <xf numFmtId="0" fontId="28" fillId="0" borderId="0" xfId="1" quotePrefix="1" applyNumberFormat="1" applyFont="1" applyFill="1" applyBorder="1" applyAlignment="1">
      <alignment horizontal="center"/>
    </xf>
    <xf numFmtId="37" fontId="2" fillId="0" borderId="24" xfId="1" applyNumberFormat="1" applyFont="1" applyFill="1" applyBorder="1" applyAlignment="1" applyProtection="1">
      <alignment horizontal="left"/>
    </xf>
    <xf numFmtId="37" fontId="2" fillId="2" borderId="24" xfId="32" applyNumberFormat="1" applyFont="1" applyFill="1" applyBorder="1" applyAlignment="1">
      <alignment horizontal="center"/>
    </xf>
    <xf numFmtId="0" fontId="2" fillId="2" borderId="24" xfId="1" applyNumberFormat="1" applyFont="1" applyFill="1" applyBorder="1" applyAlignment="1" applyProtection="1">
      <alignment horizontal="center"/>
    </xf>
    <xf numFmtId="171" fontId="28" fillId="17" borderId="0" xfId="1" applyNumberFormat="1" applyFont="1" applyFill="1" applyBorder="1"/>
    <xf numFmtId="37" fontId="57" fillId="2" borderId="0" xfId="32" applyNumberFormat="1" applyFont="1" applyFill="1"/>
    <xf numFmtId="49" fontId="28" fillId="17" borderId="0" xfId="1" applyNumberFormat="1" applyFont="1" applyFill="1" applyBorder="1" applyAlignment="1">
      <alignment horizontal="center"/>
    </xf>
    <xf numFmtId="0" fontId="2" fillId="2" borderId="26" xfId="9" applyNumberFormat="1" applyFont="1" applyFill="1" applyBorder="1" applyAlignment="1" applyProtection="1">
      <alignment horizontal="center"/>
    </xf>
    <xf numFmtId="165" fontId="2" fillId="2" borderId="0" xfId="9" applyNumberFormat="1" applyFont="1" applyFill="1" applyProtection="1"/>
    <xf numFmtId="165" fontId="2" fillId="17" borderId="21" xfId="9" applyNumberFormat="1" applyFont="1" applyFill="1" applyBorder="1" applyProtection="1"/>
    <xf numFmtId="171" fontId="28" fillId="17" borderId="21" xfId="1" applyNumberFormat="1" applyFont="1" applyFill="1" applyBorder="1"/>
    <xf numFmtId="37" fontId="2" fillId="2" borderId="7" xfId="32" applyNumberFormat="1" applyFont="1" applyFill="1" applyBorder="1" applyAlignment="1">
      <alignment horizontal="center" wrapText="1"/>
    </xf>
    <xf numFmtId="37" fontId="2" fillId="2" borderId="10" xfId="32" applyNumberFormat="1" applyFont="1" applyFill="1" applyBorder="1" applyAlignment="1">
      <alignment horizontal="center" wrapText="1"/>
    </xf>
    <xf numFmtId="37" fontId="2" fillId="2" borderId="4" xfId="32" applyNumberFormat="1" applyFont="1" applyFill="1" applyBorder="1" applyAlignment="1">
      <alignment horizontal="center" wrapText="1"/>
    </xf>
    <xf numFmtId="37" fontId="28" fillId="2" borderId="4" xfId="1" applyNumberFormat="1" applyFont="1" applyFill="1" applyBorder="1" applyAlignment="1" applyProtection="1">
      <alignment horizontal="center" wrapText="1"/>
    </xf>
    <xf numFmtId="37" fontId="28" fillId="2" borderId="33" xfId="1" applyNumberFormat="1" applyFont="1" applyFill="1" applyBorder="1" applyAlignment="1" applyProtection="1">
      <alignment horizontal="center"/>
    </xf>
    <xf numFmtId="37" fontId="28" fillId="2" borderId="7" xfId="1" applyNumberFormat="1" applyFont="1" applyFill="1" applyBorder="1" applyAlignment="1" applyProtection="1">
      <alignment horizontal="center"/>
    </xf>
    <xf numFmtId="37" fontId="28" fillId="2" borderId="3" xfId="1" applyNumberFormat="1" applyFont="1" applyFill="1" applyBorder="1" applyAlignment="1" applyProtection="1">
      <alignment horizontal="center"/>
    </xf>
    <xf numFmtId="37" fontId="28" fillId="17" borderId="3" xfId="1" applyNumberFormat="1" applyFont="1" applyFill="1" applyBorder="1" applyAlignment="1" applyProtection="1">
      <alignment horizontal="centerContinuous"/>
    </xf>
    <xf numFmtId="2" fontId="28" fillId="17" borderId="3" xfId="1" applyNumberFormat="1" applyFont="1" applyFill="1" applyBorder="1" applyAlignment="1" applyProtection="1">
      <alignment horizontal="center" wrapText="1"/>
    </xf>
    <xf numFmtId="37" fontId="28" fillId="17" borderId="3" xfId="1" applyNumberFormat="1" applyFont="1" applyFill="1" applyBorder="1" applyAlignment="1" applyProtection="1">
      <alignment horizontal="center"/>
    </xf>
    <xf numFmtId="37" fontId="28" fillId="17" borderId="3" xfId="1" applyNumberFormat="1" applyFont="1" applyFill="1" applyBorder="1" applyAlignment="1" applyProtection="1">
      <alignment horizontal="left"/>
    </xf>
    <xf numFmtId="37" fontId="26" fillId="2" borderId="0" xfId="32" applyNumberFormat="1" applyFont="1" applyFill="1"/>
    <xf numFmtId="37" fontId="26" fillId="2" borderId="55" xfId="1" applyNumberFormat="1" applyFont="1" applyFill="1" applyBorder="1" applyAlignment="1" applyProtection="1">
      <alignment horizontal="left"/>
    </xf>
    <xf numFmtId="10" fontId="2" fillId="2" borderId="0" xfId="24" applyNumberFormat="1" applyFont="1" applyFill="1"/>
    <xf numFmtId="37" fontId="26" fillId="2" borderId="0" xfId="32" applyNumberFormat="1" applyFont="1" applyFill="1" applyAlignment="1"/>
    <xf numFmtId="37" fontId="7" fillId="2" borderId="0" xfId="32" applyNumberFormat="1" applyFont="1" applyFill="1"/>
    <xf numFmtId="37" fontId="3" fillId="2" borderId="0" xfId="32" applyNumberFormat="1" applyFont="1" applyFill="1"/>
    <xf numFmtId="2" fontId="3" fillId="2" borderId="0" xfId="32" applyNumberFormat="1" applyFont="1" applyFill="1"/>
    <xf numFmtId="37" fontId="3" fillId="2" borderId="0" xfId="1" applyNumberFormat="1" applyFont="1" applyFill="1"/>
    <xf numFmtId="37" fontId="52" fillId="2" borderId="0" xfId="1" applyNumberFormat="1" applyFont="1" applyFill="1"/>
    <xf numFmtId="0" fontId="25" fillId="2" borderId="0" xfId="17" applyFont="1" applyFill="1"/>
    <xf numFmtId="0" fontId="25" fillId="2" borderId="0" xfId="17" applyFont="1" applyFill="1" applyBorder="1"/>
    <xf numFmtId="37" fontId="2" fillId="2" borderId="3" xfId="31" applyNumberFormat="1" applyFont="1" applyFill="1" applyBorder="1"/>
    <xf numFmtId="10" fontId="2" fillId="2" borderId="3" xfId="31" applyNumberFormat="1" applyFont="1" applyFill="1" applyBorder="1" applyAlignment="1">
      <alignment horizontal="center"/>
    </xf>
    <xf numFmtId="49" fontId="2" fillId="2" borderId="16" xfId="31" applyNumberFormat="1" applyFont="1" applyFill="1" applyBorder="1" applyAlignment="1">
      <alignment horizontal="center"/>
    </xf>
    <xf numFmtId="37" fontId="2" fillId="2" borderId="0" xfId="31" applyNumberFormat="1" applyFont="1" applyFill="1" applyBorder="1" applyAlignment="1">
      <alignment horizontal="right"/>
    </xf>
    <xf numFmtId="37" fontId="2" fillId="2" borderId="7" xfId="31" applyNumberFormat="1" applyFont="1" applyFill="1" applyBorder="1"/>
    <xf numFmtId="37" fontId="2" fillId="2" borderId="10" xfId="31" applyNumberFormat="1" applyFont="1" applyFill="1" applyBorder="1"/>
    <xf numFmtId="37" fontId="28" fillId="17" borderId="10" xfId="1" applyNumberFormat="1" applyFont="1" applyFill="1" applyBorder="1" applyAlignment="1">
      <alignment horizontal="center" wrapText="1"/>
    </xf>
    <xf numFmtId="37" fontId="28" fillId="17" borderId="4" xfId="1" applyNumberFormat="1" applyFont="1" applyFill="1" applyBorder="1"/>
    <xf numFmtId="0" fontId="61" fillId="2" borderId="0" xfId="17" applyFont="1" applyFill="1"/>
    <xf numFmtId="170" fontId="2" fillId="2" borderId="0" xfId="17" applyNumberFormat="1" applyFont="1" applyFill="1" applyBorder="1"/>
    <xf numFmtId="37" fontId="2" fillId="2" borderId="0" xfId="31" applyNumberFormat="1" applyFont="1" applyFill="1" applyBorder="1"/>
    <xf numFmtId="37" fontId="26" fillId="2" borderId="0" xfId="31" applyNumberFormat="1" applyFont="1" applyFill="1" applyBorder="1" applyAlignment="1">
      <alignment horizontal="left" vertical="center"/>
    </xf>
    <xf numFmtId="37" fontId="2" fillId="17" borderId="3" xfId="31" applyNumberFormat="1" applyFont="1" applyFill="1" applyBorder="1"/>
    <xf numFmtId="0" fontId="27" fillId="2" borderId="0" xfId="17" applyFont="1" applyFill="1"/>
    <xf numFmtId="37" fontId="48" fillId="2" borderId="0" xfId="1" applyNumberFormat="1" applyFont="1" applyFill="1"/>
    <xf numFmtId="37" fontId="9" fillId="2" borderId="0" xfId="1" applyNumberFormat="1" applyFont="1" applyFill="1"/>
    <xf numFmtId="37" fontId="7" fillId="2" borderId="0" xfId="1" applyNumberFormat="1" applyFont="1" applyFill="1"/>
    <xf numFmtId="37" fontId="2" fillId="2" borderId="0" xfId="31" quotePrefix="1" applyNumberFormat="1" applyFont="1" applyFill="1"/>
    <xf numFmtId="37" fontId="2" fillId="2" borderId="0" xfId="31" applyNumberFormat="1" applyFont="1" applyFill="1" applyAlignment="1" applyProtection="1">
      <alignment horizontal="left"/>
    </xf>
    <xf numFmtId="2" fontId="2" fillId="2" borderId="0" xfId="31" applyNumberFormat="1" applyFont="1" applyFill="1" applyAlignment="1" applyProtection="1">
      <alignment horizontal="left"/>
    </xf>
    <xf numFmtId="37" fontId="53" fillId="2" borderId="0" xfId="31" applyNumberFormat="1" applyFont="1" applyFill="1" applyAlignment="1" applyProtection="1"/>
    <xf numFmtId="37" fontId="28" fillId="2" borderId="0" xfId="31" applyNumberFormat="1" applyFont="1" applyFill="1" applyBorder="1"/>
    <xf numFmtId="37" fontId="2" fillId="2" borderId="55" xfId="33" applyNumberFormat="1" applyFill="1" applyBorder="1"/>
    <xf numFmtId="37" fontId="2" fillId="2" borderId="0" xfId="33" applyNumberFormat="1" applyFill="1"/>
    <xf numFmtId="37" fontId="2" fillId="2" borderId="0" xfId="1" applyNumberFormat="1" applyFont="1" applyFill="1" applyAlignment="1">
      <alignment horizontal="right"/>
    </xf>
    <xf numFmtId="37" fontId="54" fillId="2" borderId="0" xfId="1" applyNumberFormat="1" applyFont="1" applyFill="1"/>
    <xf numFmtId="37" fontId="28" fillId="2" borderId="21" xfId="1" applyNumberFormat="1" applyFont="1" applyFill="1" applyBorder="1" applyProtection="1"/>
    <xf numFmtId="37" fontId="2" fillId="2" borderId="0" xfId="1" applyNumberFormat="1" applyFont="1" applyFill="1" applyAlignment="1" applyProtection="1">
      <alignment horizontal="right"/>
    </xf>
    <xf numFmtId="37" fontId="2" fillId="2" borderId="0" xfId="31" applyNumberFormat="1" applyFill="1"/>
    <xf numFmtId="37" fontId="2" fillId="2" borderId="55" xfId="31" applyNumberFormat="1" applyFont="1" applyFill="1" applyBorder="1"/>
    <xf numFmtId="37" fontId="2" fillId="2" borderId="16" xfId="31" applyNumberFormat="1" applyFont="1" applyFill="1" applyBorder="1"/>
    <xf numFmtId="37" fontId="2" fillId="2" borderId="17" xfId="31" applyNumberFormat="1" applyFont="1" applyFill="1" applyBorder="1"/>
    <xf numFmtId="169" fontId="28" fillId="2" borderId="21" xfId="1" applyNumberFormat="1" applyFont="1" applyFill="1" applyBorder="1" applyProtection="1"/>
    <xf numFmtId="37" fontId="2" fillId="2" borderId="33" xfId="31" applyNumberFormat="1" applyFont="1" applyFill="1" applyBorder="1" applyAlignment="1">
      <alignment horizontal="center"/>
    </xf>
    <xf numFmtId="10" fontId="2" fillId="2" borderId="0" xfId="31" applyNumberFormat="1" applyFont="1" applyFill="1" applyBorder="1"/>
    <xf numFmtId="37" fontId="2" fillId="2" borderId="0" xfId="31" applyNumberFormat="1" applyFont="1" applyFill="1" applyBorder="1" applyAlignment="1">
      <alignment horizontal="center"/>
    </xf>
    <xf numFmtId="37" fontId="2" fillId="2" borderId="24" xfId="31" applyNumberFormat="1" applyFont="1" applyFill="1" applyBorder="1"/>
    <xf numFmtId="37" fontId="2" fillId="2" borderId="23" xfId="31" applyNumberFormat="1" applyFont="1" applyFill="1" applyBorder="1" applyAlignment="1">
      <alignment horizontal="center"/>
    </xf>
    <xf numFmtId="37" fontId="2" fillId="17" borderId="0" xfId="1" applyNumberFormat="1" applyFont="1" applyFill="1" applyBorder="1" applyAlignment="1" applyProtection="1">
      <alignment horizontal="left"/>
    </xf>
    <xf numFmtId="0" fontId="2" fillId="2" borderId="33" xfId="31" applyNumberFormat="1" applyFont="1" applyFill="1" applyBorder="1" applyAlignment="1">
      <alignment horizontal="center"/>
    </xf>
    <xf numFmtId="37" fontId="2" fillId="2" borderId="33" xfId="31" applyNumberFormat="1" applyFont="1" applyFill="1" applyBorder="1"/>
    <xf numFmtId="37" fontId="2" fillId="2" borderId="23" xfId="31" applyNumberFormat="1" applyFont="1" applyFill="1" applyBorder="1"/>
    <xf numFmtId="169" fontId="28" fillId="2" borderId="0" xfId="1" applyNumberFormat="1" applyFont="1" applyFill="1" applyBorder="1"/>
    <xf numFmtId="0" fontId="28" fillId="2" borderId="0" xfId="1" quotePrefix="1" applyNumberFormat="1" applyFont="1" applyFill="1" applyBorder="1" applyAlignment="1">
      <alignment horizontal="center"/>
    </xf>
    <xf numFmtId="37" fontId="57" fillId="2" borderId="0" xfId="31" applyNumberFormat="1" applyFont="1" applyFill="1"/>
    <xf numFmtId="37" fontId="2" fillId="2" borderId="24" xfId="1" applyNumberFormat="1" applyFont="1" applyFill="1" applyBorder="1" applyAlignment="1" applyProtection="1">
      <alignment horizontal="center"/>
    </xf>
    <xf numFmtId="172" fontId="28" fillId="17" borderId="0" xfId="1" applyNumberFormat="1" applyFont="1" applyFill="1" applyBorder="1"/>
    <xf numFmtId="0" fontId="2" fillId="17" borderId="0" xfId="1" applyNumberFormat="1" applyFont="1" applyFill="1" applyProtection="1"/>
    <xf numFmtId="171" fontId="2" fillId="17" borderId="0" xfId="1" applyNumberFormat="1" applyFont="1" applyFill="1" applyProtection="1"/>
    <xf numFmtId="172" fontId="2" fillId="17" borderId="0" xfId="1" applyNumberFormat="1" applyFont="1" applyFill="1" applyProtection="1"/>
    <xf numFmtId="37" fontId="2" fillId="2" borderId="26" xfId="9" applyNumberFormat="1" applyFont="1" applyFill="1" applyBorder="1" applyAlignment="1" applyProtection="1">
      <alignment horizontal="center"/>
    </xf>
    <xf numFmtId="165" fontId="2" fillId="17" borderId="0" xfId="9" applyNumberFormat="1" applyFont="1" applyFill="1" applyProtection="1"/>
    <xf numFmtId="37" fontId="28" fillId="17" borderId="0" xfId="7" applyNumberFormat="1" applyFont="1" applyFill="1"/>
    <xf numFmtId="171" fontId="28" fillId="17" borderId="0" xfId="7" applyNumberFormat="1" applyFont="1" applyFill="1"/>
    <xf numFmtId="172" fontId="28" fillId="17" borderId="0" xfId="7" applyNumberFormat="1" applyFont="1" applyFill="1"/>
    <xf numFmtId="0" fontId="2" fillId="17" borderId="0" xfId="9" applyNumberFormat="1" applyFont="1" applyFill="1" applyProtection="1"/>
    <xf numFmtId="37" fontId="2" fillId="2" borderId="7" xfId="31" applyNumberFormat="1" applyFont="1" applyFill="1" applyBorder="1" applyAlignment="1">
      <alignment horizontal="center" wrapText="1"/>
    </xf>
    <xf numFmtId="37" fontId="2" fillId="2" borderId="10" xfId="31" applyNumberFormat="1" applyFont="1" applyFill="1" applyBorder="1" applyAlignment="1">
      <alignment horizontal="center" wrapText="1"/>
    </xf>
    <xf numFmtId="37" fontId="2" fillId="2" borderId="4" xfId="31" applyNumberFormat="1" applyFont="1" applyFill="1" applyBorder="1" applyAlignment="1">
      <alignment horizontal="center" wrapText="1"/>
    </xf>
    <xf numFmtId="37" fontId="28" fillId="2" borderId="3" xfId="1" applyNumberFormat="1" applyFont="1" applyFill="1" applyBorder="1" applyAlignment="1" applyProtection="1">
      <alignment horizontal="centerContinuous"/>
    </xf>
    <xf numFmtId="2" fontId="28" fillId="2" borderId="3" xfId="1" applyNumberFormat="1" applyFont="1" applyFill="1" applyBorder="1" applyAlignment="1" applyProtection="1">
      <alignment horizontal="center" wrapText="1"/>
    </xf>
    <xf numFmtId="37" fontId="28" fillId="2" borderId="3" xfId="1" applyNumberFormat="1" applyFont="1" applyFill="1" applyBorder="1" applyAlignment="1" applyProtection="1">
      <alignment horizontal="left"/>
    </xf>
    <xf numFmtId="37" fontId="26" fillId="2" borderId="0" xfId="31" applyNumberFormat="1" applyFont="1" applyFill="1" applyAlignment="1"/>
    <xf numFmtId="37" fontId="7" fillId="2" borderId="0" xfId="31" applyNumberFormat="1" applyFont="1" applyFill="1"/>
    <xf numFmtId="37" fontId="54" fillId="0" borderId="0" xfId="31" quotePrefix="1" applyNumberFormat="1" applyFont="1" applyFill="1"/>
    <xf numFmtId="37" fontId="26" fillId="17" borderId="0" xfId="1" applyNumberFormat="1" applyFont="1" applyFill="1"/>
    <xf numFmtId="0" fontId="63" fillId="0" borderId="0" xfId="1" applyFont="1"/>
    <xf numFmtId="0" fontId="64" fillId="0" borderId="0" xfId="0" applyFont="1"/>
    <xf numFmtId="0" fontId="64" fillId="0" borderId="0" xfId="0" applyFont="1" applyAlignment="1">
      <alignment vertical="center"/>
    </xf>
    <xf numFmtId="0" fontId="65" fillId="0" borderId="62" xfId="0" applyFont="1" applyBorder="1" applyAlignment="1">
      <alignment horizontal="left" vertical="center"/>
    </xf>
    <xf numFmtId="0" fontId="63" fillId="0" borderId="0" xfId="1" applyFont="1" applyBorder="1"/>
    <xf numFmtId="0" fontId="65" fillId="0" borderId="38" xfId="0" applyFont="1" applyFill="1" applyBorder="1" applyAlignment="1">
      <alignment horizontal="left" vertical="center"/>
    </xf>
    <xf numFmtId="0" fontId="65" fillId="0" borderId="38" xfId="0" applyFont="1" applyBorder="1" applyAlignment="1">
      <alignment horizontal="left" vertical="center"/>
    </xf>
    <xf numFmtId="0" fontId="65" fillId="0" borderId="38" xfId="0" applyFont="1" applyBorder="1" applyAlignment="1">
      <alignment vertical="center"/>
    </xf>
    <xf numFmtId="0" fontId="64" fillId="0" borderId="62" xfId="0" applyFont="1" applyBorder="1" applyAlignment="1">
      <alignment vertical="center"/>
    </xf>
    <xf numFmtId="0" fontId="66" fillId="0" borderId="38" xfId="0" applyFont="1" applyBorder="1" applyAlignment="1">
      <alignment vertical="center"/>
    </xf>
    <xf numFmtId="0" fontId="66" fillId="0" borderId="62" xfId="0" applyFont="1" applyBorder="1" applyAlignment="1">
      <alignment vertical="center"/>
    </xf>
    <xf numFmtId="0" fontId="64" fillId="0" borderId="38" xfId="0" applyFont="1" applyBorder="1" applyAlignment="1">
      <alignment vertical="center"/>
    </xf>
    <xf numFmtId="0" fontId="9" fillId="0" borderId="0" xfId="1" applyFont="1" applyFill="1" applyBorder="1"/>
    <xf numFmtId="0" fontId="4" fillId="0" borderId="0" xfId="1" applyFont="1" applyFill="1" applyBorder="1"/>
    <xf numFmtId="0" fontId="33" fillId="0" borderId="0" xfId="1" applyFont="1" applyFill="1"/>
    <xf numFmtId="0" fontId="31" fillId="6" borderId="3" xfId="1" applyFont="1" applyFill="1" applyBorder="1" applyAlignment="1">
      <alignment horizontal="center"/>
    </xf>
    <xf numFmtId="0" fontId="42" fillId="13" borderId="3" xfId="30" applyFont="1" applyFill="1" applyBorder="1" applyAlignment="1">
      <alignment horizontal="center" vertical="top" wrapText="1"/>
    </xf>
    <xf numFmtId="0" fontId="42" fillId="13" borderId="3" xfId="0" applyFont="1" applyFill="1" applyBorder="1" applyAlignment="1">
      <alignment horizontal="center" vertical="top"/>
    </xf>
    <xf numFmtId="0" fontId="2" fillId="0" borderId="0" xfId="1"/>
    <xf numFmtId="0" fontId="2" fillId="2" borderId="0" xfId="1" applyFill="1" applyBorder="1"/>
    <xf numFmtId="0" fontId="26" fillId="2" borderId="0" xfId="1" applyFont="1" applyFill="1" applyBorder="1"/>
    <xf numFmtId="0" fontId="2" fillId="2" borderId="38" xfId="1" applyFill="1" applyBorder="1"/>
    <xf numFmtId="0" fontId="55" fillId="2" borderId="39" xfId="1" applyFont="1" applyFill="1" applyBorder="1"/>
    <xf numFmtId="0" fontId="55" fillId="2" borderId="40" xfId="1" applyFont="1" applyFill="1" applyBorder="1"/>
    <xf numFmtId="0" fontId="55" fillId="2" borderId="0" xfId="1" applyFont="1" applyFill="1" applyBorder="1"/>
    <xf numFmtId="0" fontId="69" fillId="2" borderId="0" xfId="1" applyFont="1" applyFill="1" applyBorder="1"/>
    <xf numFmtId="0" fontId="2" fillId="2" borderId="41" xfId="1" applyFill="1" applyBorder="1"/>
    <xf numFmtId="0" fontId="55" fillId="2" borderId="0" xfId="1" applyFont="1" applyFill="1" applyBorder="1" applyAlignment="1"/>
    <xf numFmtId="0" fontId="55" fillId="2" borderId="43" xfId="1" applyFont="1" applyFill="1" applyBorder="1" applyAlignment="1"/>
    <xf numFmtId="0" fontId="2" fillId="2" borderId="41" xfId="1" applyFill="1" applyBorder="1" applyAlignment="1"/>
    <xf numFmtId="0" fontId="2" fillId="2" borderId="0" xfId="1" applyFill="1" applyBorder="1" applyAlignment="1"/>
    <xf numFmtId="0" fontId="69" fillId="2" borderId="43" xfId="1" applyFont="1" applyFill="1" applyBorder="1" applyAlignment="1"/>
    <xf numFmtId="0" fontId="69" fillId="2" borderId="41" xfId="1" applyFont="1" applyFill="1" applyBorder="1" applyAlignment="1"/>
    <xf numFmtId="0" fontId="69" fillId="2" borderId="0" xfId="1" applyFont="1" applyFill="1" applyBorder="1" applyAlignment="1"/>
    <xf numFmtId="0" fontId="2" fillId="0" borderId="0" xfId="1" applyBorder="1"/>
    <xf numFmtId="0" fontId="69" fillId="2" borderId="82" xfId="1" applyFont="1" applyFill="1" applyBorder="1" applyAlignment="1"/>
    <xf numFmtId="0" fontId="69" fillId="2" borderId="22" xfId="1" applyFont="1" applyFill="1" applyBorder="1" applyAlignment="1"/>
    <xf numFmtId="0" fontId="69" fillId="2" borderId="49" xfId="1" applyFont="1" applyFill="1" applyBorder="1" applyAlignment="1"/>
    <xf numFmtId="0" fontId="71" fillId="0" borderId="62" xfId="1" applyFont="1" applyFill="1" applyBorder="1" applyAlignment="1">
      <alignment horizontal="left"/>
    </xf>
    <xf numFmtId="0" fontId="71" fillId="0" borderId="63" xfId="1" applyFont="1" applyFill="1" applyBorder="1" applyAlignment="1">
      <alignment horizontal="left"/>
    </xf>
    <xf numFmtId="0" fontId="6" fillId="22" borderId="85" xfId="1" applyFont="1" applyFill="1" applyBorder="1" applyAlignment="1">
      <alignment horizontal="center"/>
    </xf>
    <xf numFmtId="0" fontId="71" fillId="0" borderId="63" xfId="1" applyFont="1" applyFill="1" applyBorder="1" applyAlignment="1">
      <alignment horizontal="left" indent="2"/>
    </xf>
    <xf numFmtId="0" fontId="6" fillId="22" borderId="86" xfId="1" applyFont="1" applyFill="1" applyBorder="1" applyAlignment="1">
      <alignment horizontal="center"/>
    </xf>
    <xf numFmtId="0" fontId="71" fillId="0" borderId="63" xfId="1" applyFont="1" applyFill="1" applyBorder="1"/>
    <xf numFmtId="0" fontId="2" fillId="21" borderId="87" xfId="1" applyFill="1" applyBorder="1"/>
    <xf numFmtId="0" fontId="2" fillId="21" borderId="10" xfId="1" applyFill="1" applyBorder="1"/>
    <xf numFmtId="0" fontId="2" fillId="21" borderId="55" xfId="1" applyFill="1" applyBorder="1"/>
    <xf numFmtId="0" fontId="6" fillId="22" borderId="80" xfId="1" applyFont="1" applyFill="1" applyBorder="1" applyAlignment="1">
      <alignment horizontal="center"/>
    </xf>
    <xf numFmtId="0" fontId="2" fillId="21" borderId="88" xfId="1" applyFill="1" applyBorder="1"/>
    <xf numFmtId="0" fontId="2" fillId="21" borderId="89" xfId="1" applyFill="1" applyBorder="1"/>
    <xf numFmtId="0" fontId="74" fillId="21" borderId="89" xfId="1" applyFont="1" applyFill="1" applyBorder="1"/>
    <xf numFmtId="0" fontId="6" fillId="0" borderId="90" xfId="1" applyFont="1" applyFill="1" applyBorder="1" applyAlignment="1">
      <alignment horizontal="center"/>
    </xf>
    <xf numFmtId="0" fontId="71" fillId="0" borderId="91" xfId="1" applyFont="1" applyFill="1" applyBorder="1"/>
    <xf numFmtId="0" fontId="6" fillId="0" borderId="80" xfId="1" applyFont="1" applyFill="1" applyBorder="1" applyAlignment="1">
      <alignment horizontal="center"/>
    </xf>
    <xf numFmtId="0" fontId="38" fillId="0" borderId="0" xfId="1" applyFont="1"/>
    <xf numFmtId="0" fontId="71" fillId="0" borderId="63" xfId="1" applyFont="1" applyFill="1" applyBorder="1" applyAlignment="1">
      <alignment wrapText="1"/>
    </xf>
    <xf numFmtId="0" fontId="71" fillId="0" borderId="63" xfId="1" applyFont="1" applyFill="1" applyBorder="1" applyAlignment="1">
      <alignment vertical="center" wrapText="1"/>
    </xf>
    <xf numFmtId="0" fontId="78" fillId="0" borderId="63" xfId="1" applyFont="1" applyFill="1" applyBorder="1" applyAlignment="1">
      <alignment horizontal="left" vertical="center"/>
    </xf>
    <xf numFmtId="0" fontId="76" fillId="0" borderId="0" xfId="1" applyFont="1" applyAlignment="1">
      <alignment horizontal="center" wrapText="1"/>
    </xf>
    <xf numFmtId="0" fontId="78" fillId="0" borderId="0" xfId="1" applyFont="1" applyBorder="1" applyAlignment="1">
      <alignment horizontal="center" wrapText="1"/>
    </xf>
    <xf numFmtId="0" fontId="71" fillId="2" borderId="63" xfId="1" applyFont="1" applyFill="1" applyBorder="1"/>
    <xf numFmtId="0" fontId="83" fillId="0" borderId="0" xfId="1" applyFont="1" applyAlignment="1">
      <alignment horizontal="center"/>
    </xf>
    <xf numFmtId="0" fontId="83" fillId="0" borderId="0" xfId="1" applyFont="1" applyBorder="1" applyAlignment="1">
      <alignment horizontal="center"/>
    </xf>
    <xf numFmtId="0" fontId="7" fillId="23" borderId="41" xfId="1" applyFont="1" applyFill="1" applyBorder="1" applyAlignment="1">
      <alignment horizontal="centerContinuous"/>
    </xf>
    <xf numFmtId="0" fontId="7" fillId="23" borderId="0" xfId="1" applyFont="1" applyFill="1" applyBorder="1" applyAlignment="1">
      <alignment horizontal="centerContinuous" vertical="center"/>
    </xf>
    <xf numFmtId="0" fontId="84" fillId="23" borderId="0" xfId="1" applyFont="1" applyFill="1" applyBorder="1" applyAlignment="1">
      <alignment horizontal="centerContinuous" vertical="center"/>
    </xf>
    <xf numFmtId="0" fontId="84" fillId="10" borderId="7" xfId="1" applyFont="1" applyFill="1" applyBorder="1" applyAlignment="1">
      <alignment horizontal="centerContinuous" vertical="center"/>
    </xf>
    <xf numFmtId="0" fontId="84" fillId="10" borderId="10" xfId="1" applyFont="1" applyFill="1" applyBorder="1" applyAlignment="1">
      <alignment horizontal="centerContinuous" vertical="center"/>
    </xf>
    <xf numFmtId="0" fontId="84" fillId="10" borderId="80" xfId="1" applyFont="1" applyFill="1" applyBorder="1" applyAlignment="1">
      <alignment vertical="center" textRotation="255"/>
    </xf>
    <xf numFmtId="0" fontId="84" fillId="10" borderId="55" xfId="1" applyFont="1" applyFill="1" applyBorder="1" applyAlignment="1">
      <alignment vertical="center"/>
    </xf>
    <xf numFmtId="0" fontId="84" fillId="10" borderId="80" xfId="1" applyFont="1" applyFill="1" applyBorder="1" applyAlignment="1">
      <alignment horizontal="centerContinuous" vertical="center"/>
    </xf>
    <xf numFmtId="0" fontId="7" fillId="2" borderId="93" xfId="1" applyFont="1" applyFill="1" applyBorder="1" applyAlignment="1">
      <alignment horizontal="center" vertical="center"/>
    </xf>
    <xf numFmtId="0" fontId="84" fillId="10" borderId="33" xfId="1" applyFont="1" applyFill="1" applyBorder="1" applyAlignment="1">
      <alignment horizontal="centerContinuous" vertical="center"/>
    </xf>
    <xf numFmtId="0" fontId="84" fillId="10" borderId="0" xfId="1" applyFont="1" applyFill="1" applyBorder="1" applyAlignment="1">
      <alignment horizontal="centerContinuous" vertical="center"/>
    </xf>
    <xf numFmtId="0" fontId="84" fillId="10" borderId="55" xfId="1" applyFont="1" applyFill="1" applyBorder="1" applyAlignment="1">
      <alignment horizontal="centerContinuous" vertical="center"/>
    </xf>
    <xf numFmtId="0" fontId="84" fillId="10" borderId="73" xfId="1" applyFont="1" applyFill="1" applyBorder="1" applyAlignment="1">
      <alignment horizontal="centerContinuous" vertical="center"/>
    </xf>
    <xf numFmtId="0" fontId="7" fillId="2" borderId="94" xfId="1" applyFont="1" applyFill="1" applyBorder="1" applyAlignment="1">
      <alignment horizontal="center" vertical="center"/>
    </xf>
    <xf numFmtId="0" fontId="7" fillId="10" borderId="37" xfId="1" applyFont="1" applyFill="1" applyBorder="1" applyAlignment="1">
      <alignment horizontal="centerContinuous"/>
    </xf>
    <xf numFmtId="0" fontId="7" fillId="10" borderId="13" xfId="1" applyFont="1" applyFill="1" applyBorder="1" applyAlignment="1">
      <alignment horizontal="centerContinuous" vertical="center"/>
    </xf>
    <xf numFmtId="0" fontId="26" fillId="10" borderId="13" xfId="1" applyFont="1" applyFill="1" applyBorder="1" applyAlignment="1">
      <alignment horizontal="centerContinuous" vertical="center"/>
    </xf>
    <xf numFmtId="0" fontId="26" fillId="10" borderId="2" xfId="1" applyFont="1" applyFill="1" applyBorder="1" applyAlignment="1">
      <alignment horizontal="center" vertical="center"/>
    </xf>
    <xf numFmtId="0" fontId="85" fillId="17" borderId="57" xfId="1" applyFont="1" applyFill="1" applyBorder="1"/>
    <xf numFmtId="0" fontId="7" fillId="2" borderId="39" xfId="1" applyFont="1" applyFill="1" applyBorder="1" applyAlignment="1">
      <alignment horizontal="right"/>
    </xf>
    <xf numFmtId="0" fontId="7" fillId="2" borderId="39" xfId="1" applyFont="1" applyFill="1" applyBorder="1"/>
    <xf numFmtId="0" fontId="85" fillId="17" borderId="17" xfId="1" applyFont="1" applyFill="1" applyBorder="1"/>
    <xf numFmtId="0" fontId="7" fillId="2" borderId="0" xfId="1" applyFont="1" applyFill="1" applyBorder="1" applyAlignment="1">
      <alignment horizontal="right"/>
    </xf>
    <xf numFmtId="0" fontId="85" fillId="17" borderId="3" xfId="1" applyFont="1" applyFill="1" applyBorder="1"/>
    <xf numFmtId="0" fontId="38" fillId="2" borderId="0" xfId="1" applyFont="1" applyFill="1" applyBorder="1"/>
    <xf numFmtId="0" fontId="2" fillId="2" borderId="0" xfId="1" applyFill="1"/>
    <xf numFmtId="0" fontId="69" fillId="2" borderId="0" xfId="1" applyFont="1" applyFill="1"/>
    <xf numFmtId="0" fontId="55" fillId="2" borderId="0" xfId="1" applyFont="1" applyFill="1"/>
    <xf numFmtId="0" fontId="69" fillId="2" borderId="0" xfId="1" applyFont="1" applyFill="1" applyAlignment="1">
      <alignment vertical="top"/>
    </xf>
    <xf numFmtId="0" fontId="26" fillId="2" borderId="0" xfId="1" applyFont="1" applyFill="1"/>
    <xf numFmtId="0" fontId="2" fillId="23" borderId="95" xfId="1" applyFill="1" applyBorder="1"/>
    <xf numFmtId="0" fontId="2" fillId="23" borderId="87" xfId="1" applyFill="1" applyBorder="1"/>
    <xf numFmtId="0" fontId="2" fillId="23" borderId="70" xfId="1" applyFill="1" applyBorder="1"/>
    <xf numFmtId="0" fontId="69" fillId="23" borderId="70" xfId="1" applyFont="1" applyFill="1" applyBorder="1" applyAlignment="1">
      <alignment horizontal="center"/>
    </xf>
    <xf numFmtId="0" fontId="69" fillId="0" borderId="12" xfId="1" applyFont="1" applyFill="1" applyBorder="1" applyAlignment="1">
      <alignment horizontal="center"/>
    </xf>
    <xf numFmtId="0" fontId="69" fillId="0" borderId="15" xfId="1" applyFont="1" applyFill="1" applyBorder="1" applyAlignment="1">
      <alignment horizontal="center"/>
    </xf>
    <xf numFmtId="0" fontId="69" fillId="0" borderId="11" xfId="1" applyFont="1" applyFill="1" applyBorder="1" applyAlignment="1">
      <alignment horizontal="center"/>
    </xf>
    <xf numFmtId="0" fontId="26" fillId="0" borderId="40" xfId="1" applyFont="1" applyFill="1" applyBorder="1"/>
    <xf numFmtId="0" fontId="2" fillId="23" borderId="10" xfId="1" applyFill="1" applyBorder="1"/>
    <xf numFmtId="0" fontId="69" fillId="23" borderId="10" xfId="1" applyFont="1" applyFill="1" applyBorder="1" applyAlignment="1">
      <alignment horizontal="center"/>
    </xf>
    <xf numFmtId="0" fontId="69" fillId="0" borderId="9" xfId="1" applyFont="1" applyFill="1" applyBorder="1" applyAlignment="1">
      <alignment horizontal="center"/>
    </xf>
    <xf numFmtId="0" fontId="69" fillId="0" borderId="3" xfId="1" applyFont="1" applyFill="1" applyBorder="1" applyAlignment="1">
      <alignment horizontal="center"/>
    </xf>
    <xf numFmtId="0" fontId="69" fillId="0" borderId="8" xfId="1" applyFont="1" applyFill="1" applyBorder="1" applyAlignment="1">
      <alignment horizontal="center"/>
    </xf>
    <xf numFmtId="0" fontId="26" fillId="0" borderId="66" xfId="1" applyFont="1" applyFill="1" applyBorder="1"/>
    <xf numFmtId="0" fontId="2" fillId="0" borderId="87" xfId="1" applyBorder="1"/>
    <xf numFmtId="0" fontId="2" fillId="23" borderId="41" xfId="1" applyFill="1" applyBorder="1"/>
    <xf numFmtId="0" fontId="2" fillId="23" borderId="0" xfId="1" applyFill="1" applyBorder="1"/>
    <xf numFmtId="0" fontId="69" fillId="23" borderId="0" xfId="1" applyFont="1" applyFill="1" applyBorder="1" applyAlignment="1">
      <alignment horizontal="center"/>
    </xf>
    <xf numFmtId="0" fontId="2" fillId="23" borderId="92" xfId="1" applyFill="1" applyBorder="1"/>
    <xf numFmtId="0" fontId="2" fillId="23" borderId="55" xfId="1" applyFill="1" applyBorder="1"/>
    <xf numFmtId="0" fontId="69" fillId="23" borderId="55" xfId="1" applyFont="1" applyFill="1" applyBorder="1" applyAlignment="1">
      <alignment horizontal="center"/>
    </xf>
    <xf numFmtId="0" fontId="2" fillId="23" borderId="66" xfId="1" applyFill="1" applyBorder="1"/>
    <xf numFmtId="0" fontId="2" fillId="2" borderId="87" xfId="1" applyFill="1" applyBorder="1" applyAlignment="1">
      <alignment horizontal="centerContinuous"/>
    </xf>
    <xf numFmtId="0" fontId="2" fillId="2" borderId="87" xfId="1" applyFill="1" applyBorder="1"/>
    <xf numFmtId="0" fontId="2" fillId="2" borderId="10" xfId="1" applyFill="1" applyBorder="1" applyAlignment="1">
      <alignment horizontal="centerContinuous"/>
    </xf>
    <xf numFmtId="0" fontId="69" fillId="2" borderId="10" xfId="1" applyFont="1" applyFill="1" applyBorder="1" applyAlignment="1">
      <alignment horizontal="center"/>
    </xf>
    <xf numFmtId="0" fontId="26" fillId="0" borderId="63" xfId="1" applyFont="1" applyFill="1" applyBorder="1"/>
    <xf numFmtId="0" fontId="2" fillId="23" borderId="59" xfId="1" applyFill="1" applyBorder="1"/>
    <xf numFmtId="0" fontId="2" fillId="23" borderId="60" xfId="1" applyFill="1" applyBorder="1"/>
    <xf numFmtId="0" fontId="26" fillId="0" borderId="61" xfId="1" applyFont="1" applyFill="1" applyBorder="1"/>
    <xf numFmtId="0" fontId="2" fillId="0" borderId="37" xfId="1" applyBorder="1" applyAlignment="1">
      <alignment horizontal="centerContinuous"/>
    </xf>
    <xf numFmtId="0" fontId="7" fillId="0" borderId="37" xfId="1" applyFont="1" applyBorder="1" applyAlignment="1">
      <alignment horizontal="centerContinuous"/>
    </xf>
    <xf numFmtId="0" fontId="69" fillId="0" borderId="13" xfId="1" applyFont="1" applyBorder="1" applyAlignment="1">
      <alignment horizontal="centerContinuous"/>
    </xf>
    <xf numFmtId="0" fontId="7" fillId="0" borderId="37" xfId="1" applyFont="1" applyBorder="1" applyAlignment="1">
      <alignment horizontal="centerContinuous" vertical="center"/>
    </xf>
    <xf numFmtId="0" fontId="7" fillId="0" borderId="2" xfId="1" applyFont="1" applyBorder="1" applyAlignment="1">
      <alignment horizontal="center" vertical="center"/>
    </xf>
    <xf numFmtId="0" fontId="2" fillId="17" borderId="17" xfId="1" applyFill="1" applyBorder="1"/>
    <xf numFmtId="0" fontId="69" fillId="2" borderId="0" xfId="1" applyFont="1" applyFill="1" applyBorder="1" applyAlignment="1">
      <alignment horizontal="right"/>
    </xf>
    <xf numFmtId="0" fontId="69" fillId="2" borderId="0" xfId="1" applyFont="1" applyFill="1" applyAlignment="1">
      <alignment horizontal="right"/>
    </xf>
    <xf numFmtId="0" fontId="2" fillId="17" borderId="3" xfId="1" applyFill="1" applyBorder="1"/>
    <xf numFmtId="0" fontId="87" fillId="0" borderId="0" xfId="21" applyFont="1"/>
    <xf numFmtId="0" fontId="0" fillId="0" borderId="0" xfId="21" applyFont="1"/>
    <xf numFmtId="0" fontId="88" fillId="0" borderId="0" xfId="34"/>
    <xf numFmtId="0" fontId="65" fillId="0" borderId="39" xfId="0" applyFont="1" applyFill="1" applyBorder="1" applyAlignment="1">
      <alignment horizontal="left" vertical="center"/>
    </xf>
    <xf numFmtId="0" fontId="65" fillId="0" borderId="40" xfId="0" applyFont="1" applyBorder="1" applyAlignment="1">
      <alignment horizontal="left" vertical="center"/>
    </xf>
    <xf numFmtId="0" fontId="68" fillId="20" borderId="38" xfId="0" applyFont="1" applyFill="1" applyBorder="1" applyAlignment="1">
      <alignment horizontal="left" vertical="center"/>
    </xf>
    <xf numFmtId="0" fontId="68" fillId="20" borderId="38" xfId="0" applyFont="1" applyFill="1" applyBorder="1" applyAlignment="1">
      <alignment horizontal="center" vertical="center"/>
    </xf>
    <xf numFmtId="0" fontId="68" fillId="18" borderId="38" xfId="0" applyFont="1" applyFill="1" applyBorder="1" applyAlignment="1">
      <alignment horizontal="center" vertical="center"/>
    </xf>
    <xf numFmtId="0" fontId="68" fillId="19" borderId="39" xfId="0" applyFont="1" applyFill="1" applyBorder="1" applyAlignment="1">
      <alignment horizontal="center" vertical="center"/>
    </xf>
    <xf numFmtId="0" fontId="65" fillId="0" borderId="41" xfId="0" applyFont="1" applyBorder="1" applyAlignment="1">
      <alignment horizontal="left" vertical="center"/>
    </xf>
    <xf numFmtId="0" fontId="65" fillId="0" borderId="93" xfId="0" applyFont="1" applyBorder="1" applyAlignment="1">
      <alignment horizontal="left" vertical="center"/>
    </xf>
    <xf numFmtId="0" fontId="65" fillId="0" borderId="43" xfId="0" applyFont="1" applyBorder="1" applyAlignment="1">
      <alignment horizontal="left" vertical="center"/>
    </xf>
    <xf numFmtId="0" fontId="65" fillId="0" borderId="62" xfId="0" applyFont="1" applyFill="1" applyBorder="1" applyAlignment="1">
      <alignment horizontal="left" vertical="center"/>
    </xf>
    <xf numFmtId="0" fontId="65" fillId="0" borderId="39" xfId="0" applyFont="1" applyBorder="1" applyAlignment="1">
      <alignment horizontal="left" vertical="center"/>
    </xf>
    <xf numFmtId="0" fontId="65" fillId="0" borderId="40" xfId="0" applyFont="1" applyFill="1" applyBorder="1" applyAlignment="1">
      <alignment horizontal="left" vertical="center"/>
    </xf>
    <xf numFmtId="0" fontId="65" fillId="2" borderId="62" xfId="0" applyFont="1" applyFill="1" applyBorder="1" applyAlignment="1">
      <alignment horizontal="left" vertical="center"/>
    </xf>
    <xf numFmtId="165" fontId="26" fillId="15" borderId="58" xfId="12" applyNumberFormat="1" applyFont="1" applyFill="1" applyBorder="1"/>
    <xf numFmtId="165" fontId="26" fillId="15" borderId="39" xfId="12" applyNumberFormat="1" applyFont="1" applyFill="1" applyBorder="1"/>
    <xf numFmtId="43" fontId="26" fillId="15" borderId="56" xfId="2" applyFont="1" applyFill="1" applyBorder="1"/>
    <xf numFmtId="43" fontId="2" fillId="16" borderId="18" xfId="2" applyFont="1" applyFill="1" applyBorder="1"/>
    <xf numFmtId="43" fontId="2" fillId="16" borderId="15" xfId="2" applyFont="1" applyFill="1" applyBorder="1"/>
    <xf numFmtId="0" fontId="5" fillId="0" borderId="22" xfId="1" applyFont="1" applyFill="1" applyBorder="1"/>
    <xf numFmtId="0" fontId="31" fillId="0" borderId="22" xfId="1" applyFont="1" applyFill="1" applyBorder="1" applyAlignment="1">
      <alignment horizontal="center" vertical="center"/>
    </xf>
    <xf numFmtId="0" fontId="15" fillId="0" borderId="82" xfId="1" applyFont="1" applyFill="1" applyBorder="1" applyAlignment="1">
      <alignment horizontal="center"/>
    </xf>
    <xf numFmtId="49" fontId="13" fillId="11" borderId="51" xfId="1" applyNumberFormat="1" applyFont="1" applyFill="1" applyBorder="1" applyAlignment="1">
      <alignment horizontal="center" wrapText="1"/>
    </xf>
    <xf numFmtId="49" fontId="13" fillId="11" borderId="50" xfId="1" applyNumberFormat="1" applyFont="1" applyFill="1" applyBorder="1" applyAlignment="1">
      <alignment horizontal="center" wrapText="1"/>
    </xf>
    <xf numFmtId="49" fontId="13" fillId="11" borderId="50" xfId="1" applyNumberFormat="1" applyFont="1" applyFill="1" applyBorder="1" applyAlignment="1">
      <alignment horizontal="center"/>
    </xf>
    <xf numFmtId="49" fontId="13" fillId="11" borderId="19" xfId="1" applyNumberFormat="1" applyFont="1" applyFill="1" applyBorder="1" applyAlignment="1">
      <alignment horizontal="center" wrapText="1"/>
    </xf>
    <xf numFmtId="0" fontId="4" fillId="2" borderId="49" xfId="1" applyFont="1" applyFill="1" applyBorder="1" applyAlignment="1">
      <alignment horizontal="left" indent="1"/>
    </xf>
    <xf numFmtId="0" fontId="4" fillId="2" borderId="22" xfId="1" applyFont="1" applyFill="1" applyBorder="1" applyAlignment="1">
      <alignment horizontal="center" vertical="center"/>
    </xf>
    <xf numFmtId="0" fontId="5" fillId="2" borderId="22" xfId="1" applyFont="1" applyFill="1" applyBorder="1"/>
    <xf numFmtId="0" fontId="4" fillId="2" borderId="82" xfId="1" applyFont="1" applyFill="1" applyBorder="1" applyAlignment="1">
      <alignment horizontal="center"/>
    </xf>
    <xf numFmtId="49" fontId="5" fillId="2" borderId="51" xfId="1" applyNumberFormat="1" applyFont="1" applyFill="1" applyBorder="1" applyAlignment="1">
      <alignment horizontal="center" wrapText="1"/>
    </xf>
    <xf numFmtId="0" fontId="89" fillId="0" borderId="5" xfId="0" applyFont="1" applyBorder="1" applyAlignment="1">
      <alignment vertical="top"/>
    </xf>
    <xf numFmtId="0" fontId="89" fillId="0" borderId="8" xfId="0" applyFont="1" applyBorder="1" applyAlignment="1">
      <alignment vertical="top"/>
    </xf>
    <xf numFmtId="165" fontId="5" fillId="11" borderId="25" xfId="12" applyNumberFormat="1" applyFont="1" applyFill="1" applyBorder="1" applyAlignment="1">
      <alignment horizontal="center" vertical="top" wrapText="1"/>
    </xf>
    <xf numFmtId="165" fontId="5" fillId="11" borderId="25" xfId="12" applyNumberFormat="1" applyFont="1" applyFill="1" applyBorder="1" applyAlignment="1">
      <alignment horizontal="center" vertical="center" wrapText="1"/>
    </xf>
    <xf numFmtId="0" fontId="4" fillId="7" borderId="25" xfId="1" applyFont="1" applyFill="1" applyBorder="1" applyAlignment="1">
      <alignment horizontal="center" vertical="center" wrapText="1"/>
    </xf>
    <xf numFmtId="0" fontId="5" fillId="6" borderId="0" xfId="1" applyFont="1" applyFill="1" applyAlignment="1">
      <alignment horizontal="left"/>
    </xf>
    <xf numFmtId="0" fontId="5" fillId="6" borderId="17" xfId="1" applyFont="1" applyFill="1" applyBorder="1" applyAlignment="1">
      <alignment wrapText="1"/>
    </xf>
    <xf numFmtId="0" fontId="89" fillId="0" borderId="8" xfId="0" applyFont="1" applyFill="1" applyBorder="1" applyAlignment="1">
      <alignment vertical="top"/>
    </xf>
    <xf numFmtId="0" fontId="4" fillId="4" borderId="78" xfId="1" quotePrefix="1" applyFont="1" applyFill="1" applyBorder="1" applyAlignment="1">
      <alignment horizontal="center" vertical="center" wrapText="1"/>
    </xf>
    <xf numFmtId="9" fontId="5" fillId="6" borderId="0" xfId="36" applyFont="1" applyFill="1"/>
    <xf numFmtId="42" fontId="2" fillId="2" borderId="0" xfId="1" applyNumberFormat="1" applyFont="1" applyFill="1" applyBorder="1" applyProtection="1"/>
    <xf numFmtId="42" fontId="2" fillId="2" borderId="33" xfId="1" applyNumberFormat="1" applyFont="1" applyFill="1" applyBorder="1" applyProtection="1"/>
    <xf numFmtId="42" fontId="28" fillId="17" borderId="0" xfId="1" applyNumberFormat="1" applyFont="1" applyFill="1" applyBorder="1"/>
    <xf numFmtId="49" fontId="28" fillId="17" borderId="0" xfId="1" quotePrefix="1" applyNumberFormat="1" applyFont="1" applyFill="1" applyBorder="1" applyAlignment="1">
      <alignment horizontal="center"/>
    </xf>
    <xf numFmtId="37" fontId="2" fillId="17" borderId="24" xfId="1" applyNumberFormat="1" applyFont="1" applyFill="1" applyBorder="1" applyAlignment="1" applyProtection="1">
      <alignment horizontal="left"/>
    </xf>
    <xf numFmtId="165" fontId="2" fillId="2" borderId="35" xfId="9" applyNumberFormat="1" applyFont="1" applyFill="1" applyBorder="1" applyProtection="1"/>
    <xf numFmtId="165" fontId="2" fillId="2" borderId="21" xfId="9" applyNumberFormat="1" applyFont="1" applyFill="1" applyBorder="1" applyProtection="1"/>
    <xf numFmtId="49" fontId="28" fillId="17" borderId="21" xfId="1" quotePrefix="1" applyNumberFormat="1" applyFont="1" applyFill="1" applyBorder="1" applyAlignment="1">
      <alignment horizontal="center"/>
    </xf>
    <xf numFmtId="37" fontId="2" fillId="17" borderId="26" xfId="1" applyNumberFormat="1" applyFont="1" applyFill="1" applyBorder="1" applyAlignment="1" applyProtection="1">
      <alignment horizontal="left"/>
    </xf>
    <xf numFmtId="42" fontId="28" fillId="17" borderId="3" xfId="1" applyNumberFormat="1" applyFont="1" applyFill="1" applyBorder="1"/>
    <xf numFmtId="0" fontId="25" fillId="2" borderId="0" xfId="17" applyFont="1" applyFill="1"/>
    <xf numFmtId="171" fontId="2" fillId="17" borderId="10" xfId="31" applyNumberFormat="1" applyFont="1" applyFill="1" applyBorder="1" applyAlignment="1">
      <alignment horizontal="center"/>
    </xf>
    <xf numFmtId="172" fontId="28" fillId="17" borderId="4" xfId="1" applyNumberFormat="1" applyFont="1" applyFill="1" applyBorder="1" applyAlignment="1">
      <alignment horizontal="center"/>
    </xf>
    <xf numFmtId="165" fontId="28" fillId="17" borderId="0" xfId="28" quotePrefix="1" applyNumberFormat="1" applyFont="1" applyFill="1" applyBorder="1" applyAlignment="1">
      <alignment horizontal="center"/>
    </xf>
    <xf numFmtId="165" fontId="28" fillId="0" borderId="0" xfId="28" quotePrefix="1" applyNumberFormat="1" applyFont="1" applyFill="1" applyBorder="1" applyAlignment="1">
      <alignment horizontal="center"/>
    </xf>
    <xf numFmtId="49" fontId="125" fillId="17" borderId="0" xfId="1" quotePrefix="1" applyNumberFormat="1" applyFont="1" applyFill="1" applyBorder="1" applyAlignment="1">
      <alignment horizontal="center"/>
    </xf>
    <xf numFmtId="49" fontId="28" fillId="17" borderId="0" xfId="1" quotePrefix="1" applyNumberFormat="1" applyFont="1" applyFill="1" applyBorder="1" applyAlignment="1">
      <alignment horizontal="center"/>
    </xf>
    <xf numFmtId="49" fontId="125" fillId="17" borderId="0" xfId="1" quotePrefix="1" applyNumberFormat="1" applyFont="1" applyFill="1" applyBorder="1" applyAlignment="1">
      <alignment horizontal="center"/>
    </xf>
    <xf numFmtId="49" fontId="88" fillId="17" borderId="0" xfId="34" quotePrefix="1" applyNumberFormat="1" applyFill="1" applyBorder="1" applyAlignment="1">
      <alignment horizontal="center"/>
    </xf>
    <xf numFmtId="0" fontId="4" fillId="4" borderId="77" xfId="1" quotePrefix="1" applyFont="1" applyFill="1" applyBorder="1" applyAlignment="1">
      <alignment horizontal="center" vertical="center" wrapText="1"/>
    </xf>
    <xf numFmtId="0" fontId="5" fillId="2" borderId="18" xfId="1" applyFont="1" applyFill="1" applyBorder="1" applyAlignment="1">
      <alignment wrapText="1"/>
    </xf>
    <xf numFmtId="0" fontId="4" fillId="4" borderId="77" xfId="1" applyFont="1" applyFill="1" applyBorder="1" applyAlignment="1">
      <alignment horizontal="center" vertical="center" wrapText="1"/>
    </xf>
    <xf numFmtId="0" fontId="4" fillId="4" borderId="75" xfId="1" applyFont="1" applyFill="1" applyBorder="1" applyAlignment="1">
      <alignment horizontal="center" vertical="center"/>
    </xf>
    <xf numFmtId="0" fontId="4" fillId="6" borderId="0" xfId="1" applyFont="1" applyFill="1" applyAlignment="1">
      <alignment wrapText="1"/>
    </xf>
    <xf numFmtId="0" fontId="5" fillId="7" borderId="0" xfId="1" applyFont="1" applyFill="1" applyBorder="1" applyAlignment="1">
      <alignment wrapText="1"/>
    </xf>
    <xf numFmtId="43" fontId="5" fillId="6" borderId="0" xfId="2" applyFont="1" applyFill="1" applyAlignment="1">
      <alignment wrapText="1"/>
    </xf>
    <xf numFmtId="0" fontId="131" fillId="0" borderId="9" xfId="0" applyFont="1" applyFill="1" applyBorder="1" applyAlignment="1">
      <alignment horizontal="left" vertical="top" wrapText="1"/>
    </xf>
    <xf numFmtId="165" fontId="127" fillId="0" borderId="3" xfId="28" applyNumberFormat="1" applyFont="1" applyBorder="1" applyAlignment="1">
      <alignment horizontal="right" vertical="top"/>
    </xf>
    <xf numFmtId="0" fontId="130" fillId="0" borderId="3" xfId="0" applyFont="1" applyBorder="1" applyAlignment="1">
      <alignment vertical="top"/>
    </xf>
    <xf numFmtId="0" fontId="127" fillId="0" borderId="3" xfId="0" applyFont="1" applyBorder="1" applyAlignment="1">
      <alignment vertical="top"/>
    </xf>
    <xf numFmtId="0" fontId="127" fillId="0" borderId="9" xfId="0" applyFont="1" applyBorder="1" applyAlignment="1">
      <alignment horizontal="left" vertical="top" wrapText="1"/>
    </xf>
    <xf numFmtId="0" fontId="127" fillId="0" borderId="3" xfId="0" applyFont="1" applyBorder="1" applyAlignment="1">
      <alignment horizontal="left" vertical="top"/>
    </xf>
    <xf numFmtId="0" fontId="127" fillId="0" borderId="3" xfId="0" applyFont="1" applyBorder="1" applyAlignment="1">
      <alignment vertical="top" wrapText="1"/>
    </xf>
    <xf numFmtId="165" fontId="5" fillId="0" borderId="5" xfId="12" applyNumberFormat="1" applyFont="1" applyBorder="1"/>
    <xf numFmtId="9" fontId="5" fillId="0" borderId="72" xfId="27" applyFont="1" applyBorder="1"/>
    <xf numFmtId="43" fontId="5" fillId="0" borderId="6" xfId="2" applyFont="1" applyBorder="1"/>
    <xf numFmtId="165" fontId="5" fillId="0" borderId="72" xfId="12" applyNumberFormat="1" applyFont="1" applyBorder="1"/>
    <xf numFmtId="43" fontId="5" fillId="0" borderId="72" xfId="2" applyFont="1" applyBorder="1"/>
    <xf numFmtId="165" fontId="5" fillId="16" borderId="5" xfId="12" applyNumberFormat="1" applyFont="1" applyFill="1" applyBorder="1"/>
    <xf numFmtId="165" fontId="5" fillId="16" borderId="18" xfId="12" applyNumberFormat="1" applyFont="1" applyFill="1" applyBorder="1"/>
    <xf numFmtId="165" fontId="5" fillId="16" borderId="11" xfId="12" applyNumberFormat="1" applyFont="1" applyFill="1" applyBorder="1"/>
    <xf numFmtId="165" fontId="5" fillId="16" borderId="15" xfId="12" applyNumberFormat="1" applyFont="1" applyFill="1" applyBorder="1"/>
    <xf numFmtId="0" fontId="5" fillId="0" borderId="5" xfId="1" applyFont="1" applyBorder="1"/>
    <xf numFmtId="0" fontId="5" fillId="0" borderId="73" xfId="1" applyFont="1" applyBorder="1"/>
    <xf numFmtId="165" fontId="5" fillId="0" borderId="6" xfId="12" applyNumberFormat="1" applyFont="1" applyBorder="1"/>
    <xf numFmtId="165" fontId="5" fillId="16" borderId="60" xfId="12" applyNumberFormat="1" applyFont="1" applyFill="1" applyBorder="1"/>
    <xf numFmtId="165" fontId="5" fillId="16" borderId="72" xfId="12" applyNumberFormat="1" applyFont="1" applyFill="1" applyBorder="1"/>
    <xf numFmtId="165" fontId="5" fillId="16" borderId="70" xfId="12" applyNumberFormat="1" applyFont="1" applyFill="1" applyBorder="1"/>
    <xf numFmtId="165" fontId="5" fillId="16" borderId="14" xfId="12" applyNumberFormat="1" applyFont="1" applyFill="1" applyBorder="1"/>
    <xf numFmtId="165" fontId="4" fillId="15" borderId="58" xfId="12" applyNumberFormat="1" applyFont="1" applyFill="1" applyBorder="1"/>
    <xf numFmtId="165" fontId="4" fillId="15" borderId="39" xfId="12" applyNumberFormat="1" applyFont="1" applyFill="1" applyBorder="1"/>
    <xf numFmtId="165" fontId="4" fillId="15" borderId="56" xfId="12" applyNumberFormat="1" applyFont="1" applyFill="1" applyBorder="1"/>
    <xf numFmtId="41" fontId="5" fillId="16" borderId="72" xfId="12" applyNumberFormat="1" applyFont="1" applyFill="1" applyBorder="1"/>
    <xf numFmtId="44" fontId="5" fillId="2" borderId="3" xfId="28" applyFont="1" applyFill="1" applyBorder="1" applyAlignment="1">
      <alignment vertical="top" wrapText="1"/>
    </xf>
    <xf numFmtId="0" fontId="25" fillId="0" borderId="3" xfId="0" applyFont="1" applyFill="1" applyBorder="1"/>
    <xf numFmtId="9" fontId="2" fillId="8" borderId="3" xfId="24" applyFont="1" applyFill="1" applyBorder="1"/>
    <xf numFmtId="0" fontId="25" fillId="0" borderId="3" xfId="30" applyFont="1" applyBorder="1" applyAlignment="1">
      <alignment vertical="top"/>
    </xf>
    <xf numFmtId="0" fontId="25" fillId="0" borderId="18" xfId="30" applyFont="1" applyBorder="1" applyAlignment="1">
      <alignment vertical="top"/>
    </xf>
    <xf numFmtId="0" fontId="25" fillId="0" borderId="18" xfId="0" applyFont="1" applyBorder="1" applyAlignment="1">
      <alignment vertical="top"/>
    </xf>
    <xf numFmtId="0" fontId="25" fillId="0" borderId="3" xfId="0" applyFont="1" applyFill="1" applyBorder="1" applyAlignment="1">
      <alignment wrapText="1"/>
    </xf>
    <xf numFmtId="0" fontId="129" fillId="6" borderId="0" xfId="1" applyFont="1" applyFill="1"/>
    <xf numFmtId="49" fontId="125" fillId="11" borderId="50" xfId="1" applyNumberFormat="1" applyFont="1" applyFill="1" applyBorder="1" applyAlignment="1">
      <alignment horizontal="center" wrapText="1"/>
    </xf>
    <xf numFmtId="0" fontId="129" fillId="2" borderId="0" xfId="1" applyFont="1" applyFill="1"/>
    <xf numFmtId="0" fontId="71" fillId="2" borderId="49" xfId="1" applyFont="1" applyFill="1" applyBorder="1" applyAlignment="1">
      <alignment horizontal="left" indent="1"/>
    </xf>
    <xf numFmtId="0" fontId="127" fillId="0" borderId="6" xfId="0" applyFont="1" applyBorder="1" applyAlignment="1">
      <alignment horizontal="left" vertical="top" wrapText="1"/>
    </xf>
    <xf numFmtId="165" fontId="127" fillId="0" borderId="9" xfId="0" applyNumberFormat="1" applyFont="1" applyBorder="1" applyAlignment="1">
      <alignment horizontal="left" vertical="top" wrapText="1"/>
    </xf>
    <xf numFmtId="0" fontId="33" fillId="0" borderId="9" xfId="0" applyFont="1" applyBorder="1" applyAlignment="1">
      <alignment horizontal="left" vertical="top" wrapText="1"/>
    </xf>
    <xf numFmtId="0" fontId="127" fillId="0" borderId="12" xfId="0" applyFont="1" applyBorder="1" applyAlignment="1">
      <alignment horizontal="left" vertical="top" wrapText="1"/>
    </xf>
    <xf numFmtId="0" fontId="130" fillId="0" borderId="3" xfId="0" applyFont="1" applyBorder="1" applyAlignment="1">
      <alignment vertical="top" wrapText="1"/>
    </xf>
    <xf numFmtId="165" fontId="5" fillId="0" borderId="3" xfId="9" applyNumberFormat="1" applyFont="1" applyFill="1" applyBorder="1" applyAlignment="1">
      <alignment vertical="top"/>
    </xf>
    <xf numFmtId="165" fontId="5" fillId="0" borderId="15" xfId="9" applyNumberFormat="1" applyFont="1" applyFill="1" applyBorder="1" applyAlignment="1">
      <alignment vertical="top"/>
    </xf>
    <xf numFmtId="165" fontId="2" fillId="0" borderId="3" xfId="9" applyNumberFormat="1" applyFont="1" applyFill="1" applyBorder="1"/>
    <xf numFmtId="44" fontId="127" fillId="0" borderId="3" xfId="0" applyNumberFormat="1" applyFont="1" applyBorder="1" applyAlignment="1">
      <alignment vertical="top"/>
    </xf>
    <xf numFmtId="37" fontId="5" fillId="0" borderId="3" xfId="28" applyNumberFormat="1" applyFont="1" applyFill="1" applyBorder="1" applyAlignment="1">
      <alignment vertical="top"/>
    </xf>
    <xf numFmtId="0" fontId="127" fillId="0" borderId="3" xfId="0" applyNumberFormat="1" applyFont="1" applyBorder="1" applyAlignment="1">
      <alignment vertical="top"/>
    </xf>
    <xf numFmtId="165" fontId="5" fillId="0" borderId="3" xfId="28" applyNumberFormat="1" applyFont="1" applyFill="1" applyBorder="1" applyAlignment="1">
      <alignment vertical="top"/>
    </xf>
    <xf numFmtId="0" fontId="131" fillId="0" borderId="3" xfId="0" applyFont="1" applyBorder="1" applyAlignment="1">
      <alignment horizontal="left" vertical="top" wrapText="1"/>
    </xf>
    <xf numFmtId="0" fontId="127" fillId="0" borderId="5" xfId="0" applyFont="1" applyBorder="1" applyAlignment="1">
      <alignment horizontal="left" vertical="top"/>
    </xf>
    <xf numFmtId="0" fontId="127" fillId="0" borderId="18" xfId="0" applyNumberFormat="1" applyFont="1" applyBorder="1" applyAlignment="1">
      <alignment vertical="top"/>
    </xf>
    <xf numFmtId="0" fontId="127" fillId="0" borderId="18" xfId="0" applyFont="1" applyBorder="1" applyAlignment="1">
      <alignment horizontal="left" vertical="top"/>
    </xf>
    <xf numFmtId="0" fontId="127" fillId="0" borderId="18" xfId="0" applyFont="1" applyBorder="1" applyAlignment="1">
      <alignment horizontal="left" vertical="top" wrapText="1"/>
    </xf>
    <xf numFmtId="165" fontId="5" fillId="0" borderId="18" xfId="9" applyNumberFormat="1" applyFont="1" applyFill="1" applyBorder="1" applyAlignment="1">
      <alignment vertical="top"/>
    </xf>
    <xf numFmtId="165" fontId="5" fillId="0" borderId="18" xfId="28" applyNumberFormat="1" applyFont="1" applyFill="1" applyBorder="1" applyAlignment="1">
      <alignment vertical="top"/>
    </xf>
    <xf numFmtId="37" fontId="5" fillId="0" borderId="18" xfId="28" applyNumberFormat="1" applyFont="1" applyFill="1" applyBorder="1" applyAlignment="1">
      <alignment vertical="top"/>
    </xf>
    <xf numFmtId="0" fontId="127" fillId="0" borderId="8" xfId="0" applyFont="1" applyBorder="1" applyAlignment="1">
      <alignment horizontal="left" vertical="top"/>
    </xf>
    <xf numFmtId="0" fontId="0" fillId="0" borderId="9" xfId="0" applyBorder="1" applyAlignment="1">
      <alignment horizontal="left"/>
    </xf>
    <xf numFmtId="0" fontId="127" fillId="0" borderId="8" xfId="0" applyFont="1" applyBorder="1" applyAlignment="1">
      <alignment vertical="top"/>
    </xf>
    <xf numFmtId="6" fontId="133" fillId="0" borderId="0" xfId="0" applyNumberFormat="1" applyFont="1" applyBorder="1" applyAlignment="1">
      <alignment vertical="center" wrapText="1"/>
    </xf>
    <xf numFmtId="6" fontId="4" fillId="2" borderId="0" xfId="1" applyNumberFormat="1" applyFont="1" applyFill="1" applyBorder="1"/>
    <xf numFmtId="42" fontId="5" fillId="2" borderId="3" xfId="28" applyNumberFormat="1" applyFont="1" applyFill="1" applyBorder="1" applyAlignment="1">
      <alignment vertical="top" wrapText="1"/>
    </xf>
    <xf numFmtId="0" fontId="127" fillId="0" borderId="3" xfId="0" applyFont="1" applyFill="1" applyBorder="1"/>
    <xf numFmtId="1" fontId="5" fillId="0" borderId="3" xfId="9" applyNumberFormat="1" applyFont="1" applyFill="1" applyBorder="1"/>
    <xf numFmtId="0" fontId="127" fillId="0" borderId="18" xfId="0" applyFont="1" applyBorder="1" applyAlignment="1">
      <alignment vertical="top"/>
    </xf>
    <xf numFmtId="0" fontId="130" fillId="0" borderId="18" xfId="0" applyFont="1" applyBorder="1" applyAlignment="1">
      <alignment vertical="top"/>
    </xf>
    <xf numFmtId="165" fontId="127" fillId="0" borderId="18" xfId="28" applyNumberFormat="1" applyFont="1" applyBorder="1" applyAlignment="1">
      <alignment horizontal="right" vertical="top"/>
    </xf>
    <xf numFmtId="0" fontId="4" fillId="0" borderId="1" xfId="1" applyFont="1" applyFill="1" applyBorder="1" applyAlignment="1">
      <alignment horizontal="left" indent="1"/>
    </xf>
    <xf numFmtId="0" fontId="5" fillId="0" borderId="13" xfId="1" applyFont="1" applyFill="1" applyBorder="1"/>
    <xf numFmtId="0" fontId="129" fillId="0" borderId="13" xfId="1" applyFont="1" applyFill="1" applyBorder="1"/>
    <xf numFmtId="0" fontId="5" fillId="0" borderId="37" xfId="1" applyFont="1" applyFill="1" applyBorder="1"/>
    <xf numFmtId="0" fontId="42" fillId="13" borderId="25" xfId="0" applyFont="1" applyFill="1" applyBorder="1" applyAlignment="1">
      <alignment horizontal="center" vertical="top"/>
    </xf>
    <xf numFmtId="0" fontId="5" fillId="6" borderId="17" xfId="1" applyFont="1" applyFill="1" applyBorder="1"/>
    <xf numFmtId="165" fontId="5" fillId="6" borderId="17" xfId="9" applyNumberFormat="1" applyFont="1" applyFill="1" applyBorder="1"/>
    <xf numFmtId="0" fontId="31" fillId="0" borderId="3" xfId="30" applyFont="1" applyBorder="1" applyAlignment="1">
      <alignment horizontal="left" vertical="top"/>
    </xf>
    <xf numFmtId="0" fontId="134" fillId="0" borderId="3" xfId="30" applyFont="1" applyBorder="1" applyAlignment="1">
      <alignment horizontal="left" vertical="top"/>
    </xf>
    <xf numFmtId="0" fontId="134" fillId="0" borderId="3" xfId="0" applyFont="1" applyBorder="1" applyAlignment="1">
      <alignment horizontal="left" vertical="top"/>
    </xf>
    <xf numFmtId="165" fontId="135" fillId="0" borderId="3" xfId="28" applyNumberFormat="1" applyFont="1" applyFill="1" applyBorder="1" applyAlignment="1">
      <alignment horizontal="right" vertical="top"/>
    </xf>
    <xf numFmtId="0" fontId="4" fillId="6" borderId="11" xfId="1" applyFont="1" applyFill="1" applyBorder="1" applyAlignment="1">
      <alignment horizontal="center"/>
    </xf>
    <xf numFmtId="0" fontId="4" fillId="6" borderId="15" xfId="1" applyFont="1" applyFill="1" applyBorder="1"/>
    <xf numFmtId="0" fontId="4" fillId="6" borderId="15" xfId="1" applyFont="1" applyFill="1" applyBorder="1" applyAlignment="1">
      <alignment horizontal="center"/>
    </xf>
    <xf numFmtId="0" fontId="4" fillId="6" borderId="15" xfId="1" applyFont="1" applyFill="1" applyBorder="1" applyAlignment="1">
      <alignment horizontal="center" wrapText="1"/>
    </xf>
    <xf numFmtId="42" fontId="132" fillId="0" borderId="15" xfId="0" applyNumberFormat="1" applyFont="1" applyBorder="1" applyAlignment="1">
      <alignment vertical="top"/>
    </xf>
    <xf numFmtId="43" fontId="5" fillId="6" borderId="15" xfId="2" applyFont="1" applyFill="1" applyBorder="1" applyAlignment="1">
      <alignment horizontal="center"/>
    </xf>
    <xf numFmtId="0" fontId="4" fillId="6" borderId="12" xfId="1" applyFont="1" applyFill="1" applyBorder="1"/>
    <xf numFmtId="165" fontId="5" fillId="0" borderId="17" xfId="9" applyNumberFormat="1" applyFont="1" applyFill="1" applyBorder="1" applyAlignment="1">
      <alignment vertical="top"/>
    </xf>
    <xf numFmtId="0" fontId="2" fillId="0" borderId="3" xfId="1" applyFont="1" applyFill="1" applyBorder="1"/>
    <xf numFmtId="0" fontId="5" fillId="0" borderId="49" xfId="1" applyFont="1" applyFill="1" applyBorder="1" applyAlignment="1">
      <alignment horizontal="right" vertical="center"/>
    </xf>
    <xf numFmtId="10" fontId="5" fillId="0" borderId="82" xfId="26" applyNumberFormat="1" applyFont="1" applyFill="1" applyBorder="1" applyAlignment="1">
      <alignment horizontal="center" vertical="center"/>
    </xf>
    <xf numFmtId="0" fontId="2" fillId="5" borderId="50" xfId="1" applyFont="1" applyFill="1" applyBorder="1" applyAlignment="1">
      <alignment horizontal="center" vertical="center" wrapText="1"/>
    </xf>
    <xf numFmtId="165" fontId="26" fillId="15" borderId="40" xfId="12" applyNumberFormat="1" applyFont="1" applyFill="1" applyBorder="1"/>
    <xf numFmtId="9" fontId="26" fillId="15" borderId="57" xfId="27" applyFont="1" applyFill="1" applyBorder="1"/>
    <xf numFmtId="43" fontId="26" fillId="15" borderId="39" xfId="2" applyFont="1" applyFill="1" applyBorder="1"/>
    <xf numFmtId="0" fontId="2" fillId="0" borderId="5" xfId="1" applyFont="1" applyBorder="1" applyAlignment="1">
      <alignment wrapText="1"/>
    </xf>
    <xf numFmtId="0" fontId="2" fillId="0" borderId="18" xfId="1" applyFont="1" applyBorder="1"/>
    <xf numFmtId="0" fontId="25" fillId="0" borderId="18" xfId="0" applyFont="1" applyBorder="1"/>
    <xf numFmtId="0" fontId="2" fillId="0" borderId="18" xfId="1" applyFont="1" applyFill="1" applyBorder="1" applyAlignment="1">
      <alignment horizontal="center"/>
    </xf>
    <xf numFmtId="0" fontId="5" fillId="0" borderId="18" xfId="1" applyFont="1" applyBorder="1" applyAlignment="1">
      <alignment wrapText="1"/>
    </xf>
    <xf numFmtId="0" fontId="5" fillId="0" borderId="18" xfId="1" applyFont="1" applyBorder="1"/>
    <xf numFmtId="14" fontId="5" fillId="2" borderId="18" xfId="1" applyNumberFormat="1" applyFont="1" applyFill="1" applyBorder="1"/>
    <xf numFmtId="0" fontId="5" fillId="2" borderId="72" xfId="1" applyFont="1" applyFill="1" applyBorder="1"/>
    <xf numFmtId="0" fontId="2" fillId="0" borderId="58" xfId="1" applyFont="1" applyBorder="1" applyAlignment="1">
      <alignment wrapText="1"/>
    </xf>
    <xf numFmtId="0" fontId="2" fillId="0" borderId="15" xfId="1" applyFont="1" applyBorder="1"/>
    <xf numFmtId="0" fontId="25" fillId="0" borderId="15" xfId="0" applyFont="1" applyBorder="1"/>
    <xf numFmtId="0" fontId="2" fillId="0" borderId="15" xfId="1" applyFont="1" applyFill="1" applyBorder="1" applyAlignment="1">
      <alignment horizontal="center"/>
    </xf>
    <xf numFmtId="0" fontId="5" fillId="0" borderId="15" xfId="1" applyFont="1" applyBorder="1"/>
    <xf numFmtId="14" fontId="5" fillId="2" borderId="57" xfId="1" applyNumberFormat="1" applyFont="1" applyFill="1" applyBorder="1"/>
    <xf numFmtId="0" fontId="5" fillId="2" borderId="74" xfId="1" applyFont="1" applyFill="1" applyBorder="1"/>
    <xf numFmtId="165" fontId="5" fillId="0" borderId="11" xfId="12" applyNumberFormat="1" applyFont="1" applyBorder="1"/>
    <xf numFmtId="9" fontId="5" fillId="0" borderId="14" xfId="27" applyFont="1" applyBorder="1"/>
    <xf numFmtId="43" fontId="5" fillId="0" borderId="12" xfId="2" applyFont="1" applyBorder="1"/>
    <xf numFmtId="165" fontId="5" fillId="0" borderId="14" xfId="28" applyNumberFormat="1" applyFont="1" applyBorder="1"/>
    <xf numFmtId="165" fontId="5" fillId="0" borderId="14" xfId="12" applyNumberFormat="1" applyFont="1" applyBorder="1"/>
    <xf numFmtId="43" fontId="5" fillId="0" borderId="14" xfId="2" applyFont="1" applyBorder="1"/>
    <xf numFmtId="165" fontId="4" fillId="15" borderId="40" xfId="12" applyNumberFormat="1" applyFont="1" applyFill="1" applyBorder="1"/>
    <xf numFmtId="9" fontId="4" fillId="15" borderId="57" xfId="27" applyFont="1" applyFill="1" applyBorder="1"/>
    <xf numFmtId="0" fontId="5" fillId="0" borderId="18" xfId="35" applyNumberFormat="1" applyFont="1" applyFill="1" applyBorder="1" applyAlignment="1">
      <alignment horizontal="left" wrapText="1"/>
    </xf>
    <xf numFmtId="0" fontId="5" fillId="0" borderId="18" xfId="1" applyFont="1" applyFill="1" applyBorder="1" applyAlignment="1">
      <alignment horizontal="center"/>
    </xf>
    <xf numFmtId="0" fontId="5" fillId="16" borderId="6" xfId="1" applyFont="1" applyFill="1" applyBorder="1" applyAlignment="1">
      <alignment wrapText="1"/>
    </xf>
    <xf numFmtId="0" fontId="5" fillId="0" borderId="11" xfId="1" applyFont="1" applyBorder="1"/>
    <xf numFmtId="0" fontId="5" fillId="0" borderId="71" xfId="1" applyFont="1" applyBorder="1"/>
    <xf numFmtId="0" fontId="5" fillId="0" borderId="71" xfId="1" applyFont="1" applyBorder="1" applyAlignment="1">
      <alignment wrapText="1"/>
    </xf>
    <xf numFmtId="0" fontId="5" fillId="0" borderId="15" xfId="1" applyFont="1" applyFill="1" applyBorder="1" applyAlignment="1">
      <alignment horizontal="center"/>
    </xf>
    <xf numFmtId="0" fontId="5" fillId="0" borderId="15" xfId="1" applyFont="1" applyBorder="1" applyAlignment="1">
      <alignment wrapText="1"/>
    </xf>
    <xf numFmtId="14" fontId="5" fillId="0" borderId="71" xfId="1" applyNumberFormat="1" applyFont="1" applyBorder="1"/>
    <xf numFmtId="165" fontId="5" fillId="0" borderId="12" xfId="12" applyNumberFormat="1" applyFont="1" applyBorder="1"/>
    <xf numFmtId="0" fontId="5" fillId="16" borderId="12" xfId="1" applyFont="1" applyFill="1" applyBorder="1" applyAlignment="1">
      <alignment wrapText="1"/>
    </xf>
    <xf numFmtId="41" fontId="4" fillId="15" borderId="56" xfId="12" applyNumberFormat="1" applyFont="1" applyFill="1" applyBorder="1"/>
    <xf numFmtId="41" fontId="5" fillId="16" borderId="14" xfId="12" applyNumberFormat="1" applyFont="1" applyFill="1" applyBorder="1"/>
    <xf numFmtId="0" fontId="127" fillId="0" borderId="3" xfId="0" applyFont="1" applyBorder="1" applyAlignment="1">
      <alignment horizontal="left" vertical="top" wrapText="1"/>
    </xf>
    <xf numFmtId="0" fontId="5" fillId="2" borderId="0" xfId="1" applyFont="1" applyFill="1" applyBorder="1" applyAlignment="1">
      <alignment horizontal="left"/>
    </xf>
    <xf numFmtId="0" fontId="16" fillId="2" borderId="0" xfId="1" applyFont="1" applyFill="1" applyBorder="1" applyAlignment="1">
      <alignment horizontal="left" wrapText="1" indent="1"/>
    </xf>
    <xf numFmtId="0" fontId="9" fillId="2" borderId="48" xfId="20" applyFont="1" applyFill="1" applyBorder="1" applyAlignment="1">
      <alignment horizontal="center" vertical="center"/>
    </xf>
    <xf numFmtId="0" fontId="4" fillId="2" borderId="48" xfId="20" applyFont="1" applyFill="1" applyBorder="1" applyAlignment="1">
      <alignment horizontal="center" vertical="center"/>
    </xf>
    <xf numFmtId="0" fontId="4" fillId="2" borderId="47" xfId="20" applyFont="1" applyFill="1" applyBorder="1" applyAlignment="1">
      <alignment horizontal="center" vertical="center"/>
    </xf>
    <xf numFmtId="0" fontId="2" fillId="0" borderId="31" xfId="20" applyFont="1" applyBorder="1" applyAlignment="1">
      <alignment horizontal="left" wrapText="1"/>
    </xf>
    <xf numFmtId="0" fontId="1" fillId="0" borderId="30" xfId="21" applyBorder="1" applyAlignment="1">
      <alignment horizontal="left" wrapText="1"/>
    </xf>
    <xf numFmtId="0" fontId="1" fillId="0" borderId="29" xfId="21" applyBorder="1" applyAlignment="1">
      <alignment horizontal="left" wrapText="1"/>
    </xf>
    <xf numFmtId="0" fontId="2" fillId="0" borderId="26" xfId="20" applyFont="1" applyFill="1" applyBorder="1" applyAlignment="1">
      <alignment horizontal="left" wrapText="1"/>
    </xf>
    <xf numFmtId="0" fontId="1" fillId="0" borderId="21" xfId="21" applyFill="1" applyBorder="1" applyAlignment="1">
      <alignment horizontal="left" wrapText="1"/>
    </xf>
    <xf numFmtId="0" fontId="1" fillId="0" borderId="35" xfId="21" applyFill="1" applyBorder="1" applyAlignment="1">
      <alignment horizontal="left" wrapText="1"/>
    </xf>
    <xf numFmtId="0" fontId="2" fillId="0" borderId="31" xfId="20" applyFont="1" applyFill="1" applyBorder="1" applyAlignment="1">
      <alignment horizontal="left" wrapText="1"/>
    </xf>
    <xf numFmtId="0" fontId="1" fillId="0" borderId="30" xfId="21" applyFill="1" applyBorder="1" applyAlignment="1">
      <alignment horizontal="left" wrapText="1"/>
    </xf>
    <xf numFmtId="0" fontId="1" fillId="0" borderId="29" xfId="21" applyFill="1" applyBorder="1" applyAlignment="1">
      <alignment horizontal="left" wrapText="1"/>
    </xf>
    <xf numFmtId="0" fontId="2" fillId="0" borderId="26" xfId="20" applyFont="1" applyBorder="1" applyAlignment="1">
      <alignment horizontal="left" wrapText="1"/>
    </xf>
    <xf numFmtId="0" fontId="1" fillId="0" borderId="21" xfId="21" applyBorder="1" applyAlignment="1">
      <alignment horizontal="left" wrapText="1"/>
    </xf>
    <xf numFmtId="0" fontId="1" fillId="0" borderId="35" xfId="21" applyBorder="1" applyAlignment="1">
      <alignment horizontal="left" wrapText="1"/>
    </xf>
    <xf numFmtId="0" fontId="2" fillId="0" borderId="24" xfId="20" applyFont="1" applyBorder="1" applyAlignment="1">
      <alignment horizontal="left" wrapText="1"/>
    </xf>
    <xf numFmtId="0" fontId="1" fillId="0" borderId="0" xfId="21" applyBorder="1" applyAlignment="1">
      <alignment horizontal="left" wrapText="1"/>
    </xf>
    <xf numFmtId="0" fontId="1" fillId="0" borderId="33" xfId="21" applyBorder="1" applyAlignment="1">
      <alignment horizontal="left" wrapText="1"/>
    </xf>
    <xf numFmtId="0" fontId="2" fillId="0" borderId="24" xfId="20" applyFont="1" applyFill="1" applyBorder="1" applyAlignment="1">
      <alignment horizontal="left" wrapText="1"/>
    </xf>
    <xf numFmtId="0" fontId="1" fillId="0" borderId="0" xfId="21" applyFill="1" applyBorder="1" applyAlignment="1">
      <alignment horizontal="left" wrapText="1"/>
    </xf>
    <xf numFmtId="0" fontId="1" fillId="0" borderId="33" xfId="21" applyFill="1" applyBorder="1" applyAlignment="1">
      <alignment horizontal="left" wrapText="1"/>
    </xf>
    <xf numFmtId="0" fontId="20" fillId="12" borderId="51" xfId="20" applyFont="1" applyFill="1" applyBorder="1" applyAlignment="1">
      <alignment horizontal="center" vertical="center"/>
    </xf>
    <xf numFmtId="0" fontId="20" fillId="12" borderId="50" xfId="20" applyFont="1" applyFill="1" applyBorder="1" applyAlignment="1">
      <alignment horizontal="center" vertical="center"/>
    </xf>
    <xf numFmtId="0" fontId="20" fillId="12" borderId="19" xfId="20" applyFont="1" applyFill="1" applyBorder="1" applyAlignment="1">
      <alignment horizontal="center" vertical="center"/>
    </xf>
    <xf numFmtId="0" fontId="5" fillId="7" borderId="0" xfId="20" applyFont="1" applyFill="1" applyBorder="1"/>
    <xf numFmtId="0" fontId="4" fillId="2" borderId="0" xfId="20" applyFont="1" applyFill="1" applyBorder="1" applyAlignment="1"/>
    <xf numFmtId="0" fontId="1" fillId="0" borderId="0" xfId="21" applyAlignment="1"/>
    <xf numFmtId="0" fontId="5" fillId="0" borderId="0" xfId="20" applyFont="1" applyFill="1" applyBorder="1"/>
    <xf numFmtId="0" fontId="5" fillId="2" borderId="55" xfId="20" applyFont="1" applyFill="1" applyBorder="1" applyAlignment="1"/>
    <xf numFmtId="0" fontId="33" fillId="0" borderId="4" xfId="20" applyFont="1" applyFill="1" applyBorder="1" applyAlignment="1">
      <alignment vertical="top" wrapText="1"/>
    </xf>
    <xf numFmtId="0" fontId="5" fillId="0" borderId="10" xfId="20" applyFont="1" applyFill="1" applyBorder="1" applyAlignment="1">
      <alignment vertical="top" wrapText="1"/>
    </xf>
    <xf numFmtId="0" fontId="5" fillId="0" borderId="7" xfId="20" applyFont="1" applyFill="1" applyBorder="1" applyAlignment="1">
      <alignment vertical="top" wrapText="1"/>
    </xf>
    <xf numFmtId="0" fontId="4" fillId="2" borderId="0" xfId="20" applyFont="1" applyFill="1" applyBorder="1" applyAlignment="1">
      <alignment wrapText="1"/>
    </xf>
    <xf numFmtId="0" fontId="26" fillId="2" borderId="0" xfId="19" applyFont="1" applyFill="1" applyAlignment="1">
      <alignment horizontal="left" wrapText="1"/>
    </xf>
    <xf numFmtId="0" fontId="31" fillId="6" borderId="3" xfId="1" applyFont="1" applyFill="1" applyBorder="1" applyAlignment="1">
      <alignment horizontal="center"/>
    </xf>
    <xf numFmtId="0" fontId="127" fillId="0" borderId="3" xfId="0" applyFont="1" applyBorder="1" applyAlignment="1">
      <alignment horizontal="left" vertical="top" wrapText="1"/>
    </xf>
    <xf numFmtId="0" fontId="0" fillId="0" borderId="3" xfId="0" applyBorder="1" applyAlignment="1">
      <alignment horizontal="left" vertical="top" wrapText="1"/>
    </xf>
    <xf numFmtId="165" fontId="5" fillId="11" borderId="3" xfId="12" applyNumberFormat="1" applyFont="1" applyFill="1" applyBorder="1" applyAlignment="1">
      <alignment horizontal="center" vertical="center" wrapText="1"/>
    </xf>
    <xf numFmtId="165" fontId="5" fillId="11" borderId="25" xfId="12" applyNumberFormat="1" applyFont="1" applyFill="1" applyBorder="1" applyAlignment="1">
      <alignment horizontal="center" vertical="center" wrapText="1"/>
    </xf>
    <xf numFmtId="0" fontId="4" fillId="11" borderId="3" xfId="1" applyFont="1" applyFill="1" applyBorder="1" applyAlignment="1">
      <alignment horizontal="center" vertical="center"/>
    </xf>
    <xf numFmtId="0" fontId="5" fillId="7" borderId="3" xfId="1" applyFont="1" applyFill="1" applyBorder="1" applyAlignment="1">
      <alignment horizontal="center" vertical="center" wrapText="1"/>
    </xf>
    <xf numFmtId="0" fontId="2" fillId="7" borderId="25" xfId="1" applyFill="1" applyBorder="1" applyAlignment="1">
      <alignment horizontal="center" vertical="center" wrapText="1"/>
    </xf>
    <xf numFmtId="0" fontId="2" fillId="16" borderId="75" xfId="1" applyFont="1" applyFill="1" applyBorder="1" applyAlignment="1">
      <alignment horizontal="center" vertical="center" wrapText="1"/>
    </xf>
    <xf numFmtId="0" fontId="2" fillId="16" borderId="96" xfId="1" applyFont="1" applyFill="1" applyBorder="1" applyAlignment="1">
      <alignment horizontal="center" vertical="center" wrapText="1"/>
    </xf>
    <xf numFmtId="165" fontId="2" fillId="0" borderId="77" xfId="12" applyNumberFormat="1" applyFont="1" applyBorder="1" applyAlignment="1">
      <alignment horizontal="center" vertical="center" wrapText="1"/>
    </xf>
    <xf numFmtId="165" fontId="2" fillId="0" borderId="74" xfId="12" applyNumberFormat="1" applyFont="1" applyBorder="1" applyAlignment="1">
      <alignment horizontal="center" vertical="center" wrapText="1"/>
    </xf>
    <xf numFmtId="165" fontId="2" fillId="0" borderId="75" xfId="12" quotePrefix="1" applyNumberFormat="1" applyFont="1" applyFill="1" applyBorder="1" applyAlignment="1">
      <alignment horizontal="center" vertical="center" wrapText="1"/>
    </xf>
    <xf numFmtId="165" fontId="2" fillId="0" borderId="56" xfId="12" quotePrefix="1" applyNumberFormat="1" applyFont="1" applyFill="1" applyBorder="1" applyAlignment="1">
      <alignment horizontal="center" vertical="center" wrapText="1"/>
    </xf>
    <xf numFmtId="9" fontId="2" fillId="0" borderId="78" xfId="27" quotePrefix="1" applyFont="1" applyFill="1" applyBorder="1" applyAlignment="1">
      <alignment horizontal="center" vertical="center" wrapText="1"/>
    </xf>
    <xf numFmtId="9" fontId="2" fillId="0" borderId="58" xfId="27" quotePrefix="1" applyFont="1" applyFill="1" applyBorder="1" applyAlignment="1">
      <alignment horizontal="center" vertical="center" wrapText="1"/>
    </xf>
    <xf numFmtId="165" fontId="2" fillId="0" borderId="76" xfId="12" quotePrefix="1" applyNumberFormat="1" applyFont="1" applyFill="1" applyBorder="1" applyAlignment="1">
      <alignment horizontal="center" vertical="center" wrapText="1"/>
    </xf>
    <xf numFmtId="165" fontId="2" fillId="0" borderId="57" xfId="12" quotePrefix="1" applyNumberFormat="1" applyFont="1" applyFill="1" applyBorder="1" applyAlignment="1">
      <alignment horizontal="center" vertical="center" wrapText="1"/>
    </xf>
    <xf numFmtId="0" fontId="2" fillId="16" borderId="49" xfId="1" applyFont="1" applyFill="1" applyBorder="1" applyAlignment="1">
      <alignment horizontal="center" vertical="center" wrapText="1"/>
    </xf>
    <xf numFmtId="0" fontId="2" fillId="16" borderId="40" xfId="1" applyFont="1" applyFill="1" applyBorder="1" applyAlignment="1">
      <alignment horizontal="center" vertical="center" wrapText="1"/>
    </xf>
    <xf numFmtId="0" fontId="2" fillId="0" borderId="78" xfId="1" applyFont="1" applyBorder="1" applyAlignment="1">
      <alignment horizontal="center" vertical="center" wrapText="1"/>
    </xf>
    <xf numFmtId="0" fontId="2" fillId="0" borderId="58" xfId="1" applyFont="1" applyBorder="1" applyAlignment="1">
      <alignment horizontal="center" vertical="center" wrapText="1"/>
    </xf>
    <xf numFmtId="0" fontId="2" fillId="0" borderId="76" xfId="1" applyFont="1" applyBorder="1" applyAlignment="1">
      <alignment horizontal="center" vertical="center" wrapText="1"/>
    </xf>
    <xf numFmtId="0" fontId="2" fillId="0" borderId="57" xfId="1" applyFont="1" applyBorder="1" applyAlignment="1">
      <alignment horizontal="center" vertical="center" wrapText="1"/>
    </xf>
    <xf numFmtId="0" fontId="2" fillId="6" borderId="76" xfId="1" applyFont="1" applyFill="1" applyBorder="1" applyAlignment="1">
      <alignment horizontal="center" vertical="center"/>
    </xf>
    <xf numFmtId="0" fontId="2" fillId="6" borderId="57" xfId="1" applyFont="1" applyFill="1" applyBorder="1" applyAlignment="1">
      <alignment horizontal="center" vertical="center"/>
    </xf>
    <xf numFmtId="0" fontId="2" fillId="16" borderId="76" xfId="1" applyFont="1" applyFill="1" applyBorder="1" applyAlignment="1">
      <alignment horizontal="center" vertical="center" wrapText="1"/>
    </xf>
    <xf numFmtId="0" fontId="2" fillId="16" borderId="23" xfId="1" applyFont="1" applyFill="1" applyBorder="1" applyAlignment="1">
      <alignment horizontal="center" vertical="center" wrapText="1"/>
    </xf>
    <xf numFmtId="0" fontId="2" fillId="0" borderId="72" xfId="1" applyFont="1" applyBorder="1" applyAlignment="1">
      <alignment horizontal="center" vertical="center" wrapText="1"/>
    </xf>
    <xf numFmtId="0" fontId="2" fillId="0" borderId="60" xfId="1" applyFont="1" applyBorder="1" applyAlignment="1">
      <alignment horizontal="center" vertical="center" wrapText="1"/>
    </xf>
    <xf numFmtId="0" fontId="2" fillId="0" borderId="59" xfId="1" applyFont="1" applyBorder="1" applyAlignment="1">
      <alignment horizontal="center" vertical="center" wrapText="1"/>
    </xf>
    <xf numFmtId="0" fontId="2" fillId="16" borderId="57" xfId="1" applyFont="1" applyFill="1" applyBorder="1" applyAlignment="1">
      <alignment horizontal="center" vertical="center" wrapText="1"/>
    </xf>
    <xf numFmtId="165" fontId="2" fillId="0" borderId="78" xfId="12" quotePrefix="1" applyNumberFormat="1" applyFont="1" applyFill="1" applyBorder="1" applyAlignment="1">
      <alignment horizontal="center" vertical="center" wrapText="1"/>
    </xf>
    <xf numFmtId="165" fontId="2" fillId="0" borderId="58" xfId="12" quotePrefix="1" applyNumberFormat="1" applyFont="1" applyFill="1" applyBorder="1" applyAlignment="1">
      <alignment horizontal="center" vertical="center" wrapText="1"/>
    </xf>
    <xf numFmtId="9" fontId="2" fillId="0" borderId="76" xfId="27" applyFont="1" applyBorder="1" applyAlignment="1">
      <alignment horizontal="center" vertical="center" wrapText="1"/>
    </xf>
    <xf numFmtId="9" fontId="2" fillId="0" borderId="57" xfId="27" applyFont="1" applyBorder="1" applyAlignment="1">
      <alignment horizontal="center" vertical="center" wrapText="1"/>
    </xf>
    <xf numFmtId="0" fontId="4" fillId="0" borderId="1"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37" xfId="1" applyFont="1" applyBorder="1" applyAlignment="1">
      <alignment horizontal="center" vertical="center" wrapText="1"/>
    </xf>
    <xf numFmtId="165" fontId="4" fillId="16" borderId="1" xfId="12" applyNumberFormat="1" applyFont="1" applyFill="1" applyBorder="1" applyAlignment="1">
      <alignment horizontal="center" vertical="center" wrapText="1"/>
    </xf>
    <xf numFmtId="165" fontId="4" fillId="16" borderId="13" xfId="12" applyNumberFormat="1" applyFont="1" applyFill="1" applyBorder="1" applyAlignment="1">
      <alignment horizontal="center" vertical="center" wrapText="1"/>
    </xf>
    <xf numFmtId="165" fontId="4" fillId="16" borderId="37" xfId="12" applyNumberFormat="1" applyFont="1" applyFill="1" applyBorder="1" applyAlignment="1">
      <alignment horizontal="center" vertical="center" wrapText="1"/>
    </xf>
    <xf numFmtId="165" fontId="2" fillId="0" borderId="78" xfId="12" applyNumberFormat="1" applyFont="1" applyFill="1" applyBorder="1" applyAlignment="1">
      <alignment horizontal="center" vertical="center" wrapText="1"/>
    </xf>
    <xf numFmtId="0" fontId="2" fillId="16" borderId="43" xfId="1" applyFont="1" applyFill="1" applyBorder="1" applyAlignment="1">
      <alignment horizontal="center" vertical="center" wrapText="1"/>
    </xf>
    <xf numFmtId="0" fontId="2" fillId="16" borderId="56" xfId="1" applyFont="1" applyFill="1" applyBorder="1" applyAlignment="1">
      <alignment horizontal="center" vertical="center" wrapText="1"/>
    </xf>
    <xf numFmtId="0" fontId="2" fillId="0" borderId="10" xfId="1" applyFill="1" applyBorder="1" applyAlignment="1">
      <alignment horizontal="left"/>
    </xf>
    <xf numFmtId="0" fontId="2" fillId="0" borderId="87" xfId="1" applyFill="1" applyBorder="1" applyAlignment="1">
      <alignment horizontal="left"/>
    </xf>
    <xf numFmtId="0" fontId="7" fillId="2" borderId="0" xfId="1" applyFont="1" applyFill="1" applyBorder="1" applyAlignment="1">
      <alignment horizontal="center"/>
    </xf>
    <xf numFmtId="0" fontId="38" fillId="2" borderId="0" xfId="1" applyFont="1" applyFill="1" applyBorder="1" applyAlignment="1">
      <alignment horizontal="left"/>
    </xf>
    <xf numFmtId="0" fontId="38" fillId="23" borderId="77" xfId="1" applyFont="1" applyFill="1" applyBorder="1" applyAlignment="1">
      <alignment horizontal="center" vertical="center"/>
    </xf>
    <xf numFmtId="0" fontId="38" fillId="23" borderId="22" xfId="1" applyFont="1" applyFill="1" applyBorder="1" applyAlignment="1">
      <alignment horizontal="center" vertical="center"/>
    </xf>
    <xf numFmtId="0" fontId="38" fillId="23" borderId="82" xfId="1" applyFont="1" applyFill="1" applyBorder="1" applyAlignment="1">
      <alignment horizontal="center" vertical="center"/>
    </xf>
    <xf numFmtId="0" fontId="7" fillId="0" borderId="10" xfId="1" applyFont="1" applyFill="1" applyBorder="1" applyAlignment="1">
      <alignment horizontal="left"/>
    </xf>
    <xf numFmtId="0" fontId="7" fillId="0" borderId="7" xfId="1" applyFont="1" applyFill="1" applyBorder="1" applyAlignment="1">
      <alignment horizontal="left"/>
    </xf>
    <xf numFmtId="0" fontId="82" fillId="23" borderId="16" xfId="1" applyFont="1" applyFill="1" applyBorder="1" applyAlignment="1">
      <alignment horizontal="center"/>
    </xf>
    <xf numFmtId="0" fontId="82" fillId="23" borderId="55" xfId="1" applyFont="1" applyFill="1" applyBorder="1" applyAlignment="1">
      <alignment horizontal="center"/>
    </xf>
    <xf numFmtId="0" fontId="82" fillId="23" borderId="92" xfId="1" applyFont="1" applyFill="1" applyBorder="1" applyAlignment="1">
      <alignment horizontal="center"/>
    </xf>
    <xf numFmtId="0" fontId="6" fillId="22" borderId="10" xfId="1" applyFont="1" applyFill="1" applyBorder="1" applyAlignment="1">
      <alignment horizontal="left"/>
    </xf>
    <xf numFmtId="0" fontId="6" fillId="22" borderId="7" xfId="1" applyFont="1" applyFill="1" applyBorder="1" applyAlignment="1">
      <alignment horizontal="left"/>
    </xf>
    <xf numFmtId="0" fontId="3" fillId="0" borderId="10" xfId="1" applyFont="1" applyFill="1" applyBorder="1" applyAlignment="1">
      <alignment horizontal="left" vertical="center"/>
    </xf>
    <xf numFmtId="0" fontId="3" fillId="0" borderId="7" xfId="1" applyFont="1" applyFill="1" applyBorder="1" applyAlignment="1">
      <alignment horizontal="left" vertical="center"/>
    </xf>
    <xf numFmtId="0" fontId="76" fillId="23" borderId="4" xfId="1" applyFont="1" applyFill="1" applyBorder="1" applyAlignment="1">
      <alignment horizontal="left" vertical="center"/>
    </xf>
    <xf numFmtId="0" fontId="76" fillId="23" borderId="10" xfId="1" applyFont="1" applyFill="1" applyBorder="1" applyAlignment="1">
      <alignment horizontal="left" vertical="center"/>
    </xf>
    <xf numFmtId="0" fontId="76" fillId="23" borderId="87" xfId="1" applyFont="1" applyFill="1" applyBorder="1" applyAlignment="1">
      <alignment horizontal="left" vertical="center"/>
    </xf>
    <xf numFmtId="49" fontId="6" fillId="2" borderId="15" xfId="1" applyNumberFormat="1" applyFont="1" applyFill="1" applyBorder="1" applyAlignment="1">
      <alignment horizontal="center"/>
    </xf>
    <xf numFmtId="49" fontId="6" fillId="2" borderId="12" xfId="1" applyNumberFormat="1" applyFont="1" applyFill="1" applyBorder="1" applyAlignment="1">
      <alignment horizontal="center"/>
    </xf>
    <xf numFmtId="0" fontId="55" fillId="2" borderId="55" xfId="1" applyFont="1" applyFill="1" applyBorder="1" applyAlignment="1">
      <alignment horizontal="left"/>
    </xf>
    <xf numFmtId="0" fontId="2" fillId="21" borderId="84" xfId="1" applyFill="1" applyBorder="1" applyAlignment="1">
      <alignment horizontal="center"/>
    </xf>
    <xf numFmtId="0" fontId="2" fillId="21" borderId="21" xfId="1" applyFill="1" applyBorder="1" applyAlignment="1">
      <alignment horizontal="center"/>
    </xf>
    <xf numFmtId="0" fontId="2" fillId="21" borderId="83" xfId="1" applyFill="1" applyBorder="1" applyAlignment="1">
      <alignment horizontal="center"/>
    </xf>
    <xf numFmtId="49" fontId="6" fillId="0" borderId="7" xfId="1" applyNumberFormat="1" applyFont="1" applyBorder="1" applyAlignment="1">
      <alignment horizontal="left" indent="1"/>
    </xf>
    <xf numFmtId="49" fontId="6" fillId="0" borderId="3" xfId="1" applyNumberFormat="1" applyFont="1" applyBorder="1" applyAlignment="1">
      <alignment horizontal="left" indent="1"/>
    </xf>
    <xf numFmtId="0" fontId="70" fillId="21" borderId="4" xfId="1" applyFont="1" applyFill="1" applyBorder="1" applyAlignment="1">
      <alignment horizontal="right"/>
    </xf>
    <xf numFmtId="0" fontId="70" fillId="21" borderId="10" xfId="1" applyFont="1" applyFill="1" applyBorder="1" applyAlignment="1">
      <alignment horizontal="right"/>
    </xf>
    <xf numFmtId="0" fontId="70" fillId="21" borderId="7" xfId="1" applyFont="1" applyFill="1" applyBorder="1" applyAlignment="1">
      <alignment horizontal="right"/>
    </xf>
    <xf numFmtId="49" fontId="6" fillId="2" borderId="3" xfId="1" applyNumberFormat="1" applyFont="1" applyFill="1" applyBorder="1" applyAlignment="1">
      <alignment horizontal="center"/>
    </xf>
    <xf numFmtId="49" fontId="6" fillId="2" borderId="9" xfId="1" applyNumberFormat="1" applyFont="1" applyFill="1" applyBorder="1" applyAlignment="1">
      <alignment horizontal="center"/>
    </xf>
    <xf numFmtId="173" fontId="55" fillId="2" borderId="55" xfId="1" applyNumberFormat="1" applyFont="1" applyFill="1" applyBorder="1" applyAlignment="1">
      <alignment horizontal="left"/>
    </xf>
    <xf numFmtId="49" fontId="6" fillId="0" borderId="71" xfId="1" applyNumberFormat="1" applyFont="1" applyBorder="1" applyAlignment="1">
      <alignment horizontal="left" indent="1"/>
    </xf>
    <xf numFmtId="49" fontId="6" fillId="0" borderId="15" xfId="1" applyNumberFormat="1" applyFont="1" applyBorder="1" applyAlignment="1">
      <alignment horizontal="left" indent="1"/>
    </xf>
    <xf numFmtId="0" fontId="70" fillId="21" borderId="14" xfId="1" applyFont="1" applyFill="1" applyBorder="1" applyAlignment="1">
      <alignment horizontal="right"/>
    </xf>
    <xf numFmtId="0" fontId="70" fillId="21" borderId="70" xfId="1" applyFont="1" applyFill="1" applyBorder="1" applyAlignment="1">
      <alignment horizontal="right"/>
    </xf>
    <xf numFmtId="0" fontId="70" fillId="21" borderId="71" xfId="1" applyFont="1" applyFill="1" applyBorder="1" applyAlignment="1">
      <alignment horizontal="right"/>
    </xf>
    <xf numFmtId="0" fontId="55" fillId="2" borderId="0" xfId="1" applyFont="1" applyFill="1" applyBorder="1" applyAlignment="1">
      <alignment horizontal="left"/>
    </xf>
    <xf numFmtId="173" fontId="55" fillId="2" borderId="0" xfId="1" applyNumberFormat="1" applyFont="1" applyFill="1" applyBorder="1" applyAlignment="1">
      <alignment horizontal="left"/>
    </xf>
    <xf numFmtId="170" fontId="2" fillId="17" borderId="0" xfId="18" applyNumberFormat="1" applyFont="1" applyFill="1" applyBorder="1" applyAlignment="1">
      <alignment wrapText="1"/>
    </xf>
    <xf numFmtId="0" fontId="0" fillId="0" borderId="0" xfId="0" applyAlignment="1"/>
    <xf numFmtId="2" fontId="0" fillId="0" borderId="0" xfId="18" applyNumberFormat="1" applyFont="1" applyFill="1" applyAlignment="1">
      <alignment horizontal="left" wrapText="1"/>
    </xf>
    <xf numFmtId="2" fontId="2" fillId="0" borderId="0" xfId="18" applyNumberFormat="1" applyFont="1" applyFill="1" applyAlignment="1">
      <alignment horizontal="left" wrapText="1"/>
    </xf>
    <xf numFmtId="170" fontId="2" fillId="2" borderId="0" xfId="18" applyNumberFormat="1" applyFont="1" applyFill="1" applyBorder="1" applyAlignment="1">
      <alignment horizontal="left" wrapText="1"/>
    </xf>
    <xf numFmtId="37" fontId="2" fillId="0" borderId="0" xfId="32" quotePrefix="1" applyNumberFormat="1" applyFont="1" applyFill="1" applyAlignment="1">
      <alignment horizontal="left" wrapText="1"/>
    </xf>
    <xf numFmtId="37" fontId="2" fillId="17" borderId="0" xfId="1" applyNumberFormat="1" applyFont="1" applyFill="1" applyAlignment="1">
      <alignment horizontal="left" wrapText="1"/>
    </xf>
    <xf numFmtId="37" fontId="2" fillId="17" borderId="0" xfId="32" applyNumberFormat="1" applyFont="1" applyFill="1" applyAlignment="1" applyProtection="1">
      <alignment horizontal="left" wrapText="1"/>
    </xf>
    <xf numFmtId="0" fontId="27" fillId="2" borderId="0" xfId="17" applyFont="1" applyFill="1" applyBorder="1" applyAlignment="1">
      <alignment horizontal="left" wrapText="1"/>
    </xf>
    <xf numFmtId="0" fontId="27" fillId="17" borderId="0" xfId="17" applyFont="1" applyFill="1" applyBorder="1" applyAlignment="1">
      <alignment horizontal="left" wrapText="1"/>
    </xf>
    <xf numFmtId="0" fontId="25" fillId="17" borderId="0" xfId="17" applyFont="1" applyFill="1" applyBorder="1" applyAlignment="1">
      <alignment horizontal="left" wrapText="1"/>
    </xf>
    <xf numFmtId="37" fontId="2" fillId="2" borderId="3" xfId="31" applyNumberFormat="1" applyFont="1" applyFill="1" applyBorder="1" applyAlignment="1">
      <alignment horizontal="center" wrapText="1"/>
    </xf>
    <xf numFmtId="0" fontId="27" fillId="2" borderId="0" xfId="17" applyFont="1" applyFill="1" applyBorder="1" applyAlignment="1">
      <alignment horizontal="left"/>
    </xf>
    <xf numFmtId="0" fontId="25" fillId="2" borderId="0" xfId="17" applyFont="1" applyFill="1" applyBorder="1" applyAlignment="1">
      <alignment horizontal="left" wrapText="1"/>
    </xf>
    <xf numFmtId="37" fontId="2" fillId="2" borderId="26" xfId="31" applyNumberFormat="1" applyFont="1" applyFill="1" applyBorder="1" applyAlignment="1">
      <alignment horizontal="center"/>
    </xf>
    <xf numFmtId="37" fontId="2" fillId="2" borderId="16" xfId="31" applyNumberFormat="1" applyFont="1" applyFill="1" applyBorder="1" applyAlignment="1">
      <alignment horizontal="center"/>
    </xf>
    <xf numFmtId="37" fontId="2" fillId="2" borderId="3" xfId="31" applyNumberFormat="1" applyFont="1" applyFill="1" applyBorder="1" applyAlignment="1">
      <alignment horizontal="center"/>
    </xf>
    <xf numFmtId="0" fontId="25" fillId="17" borderId="0" xfId="17" applyFont="1" applyFill="1" applyAlignment="1">
      <alignment horizontal="left" wrapText="1"/>
    </xf>
    <xf numFmtId="0" fontId="0" fillId="0" borderId="0" xfId="0" applyAlignment="1">
      <alignment horizontal="left" wrapText="1"/>
    </xf>
    <xf numFmtId="37" fontId="26" fillId="17" borderId="4" xfId="31" applyNumberFormat="1" applyFont="1" applyFill="1" applyBorder="1" applyAlignment="1">
      <alignment horizontal="left" vertical="center"/>
    </xf>
    <xf numFmtId="37" fontId="26" fillId="17" borderId="10" xfId="31" applyNumberFormat="1" applyFont="1" applyFill="1" applyBorder="1" applyAlignment="1">
      <alignment horizontal="left" vertical="center"/>
    </xf>
    <xf numFmtId="37" fontId="26" fillId="17" borderId="7" xfId="31" applyNumberFormat="1" applyFont="1" applyFill="1" applyBorder="1" applyAlignment="1">
      <alignment horizontal="left" vertical="center"/>
    </xf>
    <xf numFmtId="37" fontId="2" fillId="2" borderId="26" xfId="1" applyNumberFormat="1" applyFont="1" applyFill="1" applyBorder="1" applyAlignment="1">
      <alignment horizontal="left" vertical="center" wrapText="1"/>
    </xf>
    <xf numFmtId="37" fontId="2" fillId="2" borderId="21" xfId="1" applyNumberFormat="1" applyFont="1" applyFill="1" applyBorder="1" applyAlignment="1">
      <alignment horizontal="left" vertical="center" wrapText="1"/>
    </xf>
    <xf numFmtId="37" fontId="2" fillId="2" borderId="35" xfId="1" applyNumberFormat="1" applyFont="1" applyFill="1" applyBorder="1" applyAlignment="1">
      <alignment horizontal="left" vertical="center" wrapText="1"/>
    </xf>
    <xf numFmtId="37" fontId="2" fillId="2" borderId="16" xfId="1" applyNumberFormat="1" applyFont="1" applyFill="1" applyBorder="1" applyAlignment="1">
      <alignment horizontal="left" vertical="center" wrapText="1"/>
    </xf>
    <xf numFmtId="37" fontId="2" fillId="2" borderId="55" xfId="1" applyNumberFormat="1" applyFont="1" applyFill="1" applyBorder="1" applyAlignment="1">
      <alignment horizontal="left" vertical="center" wrapText="1"/>
    </xf>
    <xf numFmtId="37" fontId="2" fillId="2" borderId="80" xfId="1" applyNumberFormat="1" applyFont="1" applyFill="1" applyBorder="1" applyAlignment="1">
      <alignment horizontal="left" vertical="center" wrapText="1"/>
    </xf>
    <xf numFmtId="37" fontId="2" fillId="17" borderId="26" xfId="1" applyNumberFormat="1" applyFont="1" applyFill="1" applyBorder="1" applyAlignment="1">
      <alignment horizontal="center" wrapText="1"/>
    </xf>
    <xf numFmtId="37" fontId="2" fillId="17" borderId="21" xfId="1" applyNumberFormat="1" applyFont="1" applyFill="1" applyBorder="1" applyAlignment="1">
      <alignment horizontal="center" wrapText="1"/>
    </xf>
    <xf numFmtId="37" fontId="2" fillId="17" borderId="35" xfId="1" applyNumberFormat="1" applyFont="1" applyFill="1" applyBorder="1" applyAlignment="1">
      <alignment horizontal="center" wrapText="1"/>
    </xf>
    <xf numFmtId="37" fontId="2" fillId="17" borderId="16" xfId="1" applyNumberFormat="1" applyFont="1" applyFill="1" applyBorder="1" applyAlignment="1">
      <alignment horizontal="center" wrapText="1"/>
    </xf>
    <xf numFmtId="37" fontId="2" fillId="17" borderId="55" xfId="1" applyNumberFormat="1" applyFont="1" applyFill="1" applyBorder="1" applyAlignment="1">
      <alignment horizontal="center" wrapText="1"/>
    </xf>
    <xf numFmtId="37" fontId="2" fillId="17" borderId="80" xfId="1" applyNumberFormat="1" applyFont="1" applyFill="1" applyBorder="1" applyAlignment="1">
      <alignment horizontal="center" wrapText="1"/>
    </xf>
    <xf numFmtId="37" fontId="2" fillId="17" borderId="3" xfId="31" applyNumberFormat="1" applyFont="1" applyFill="1" applyBorder="1" applyAlignment="1">
      <alignment horizontal="left" wrapText="1"/>
    </xf>
    <xf numFmtId="37" fontId="2" fillId="17" borderId="4" xfId="31" applyNumberFormat="1" applyFont="1" applyFill="1" applyBorder="1" applyAlignment="1">
      <alignment horizontal="center"/>
    </xf>
    <xf numFmtId="37" fontId="2" fillId="17" borderId="7" xfId="31" applyNumberFormat="1" applyFont="1" applyFill="1" applyBorder="1" applyAlignment="1">
      <alignment horizontal="center"/>
    </xf>
    <xf numFmtId="49" fontId="28" fillId="17" borderId="3" xfId="1" applyNumberFormat="1" applyFont="1" applyFill="1" applyBorder="1" applyAlignment="1">
      <alignment horizontal="left" wrapText="1"/>
    </xf>
    <xf numFmtId="37" fontId="2" fillId="17" borderId="0" xfId="31" applyNumberFormat="1" applyFont="1" applyFill="1" applyAlignment="1" applyProtection="1">
      <alignment horizontal="left" wrapText="1"/>
    </xf>
    <xf numFmtId="37" fontId="2" fillId="17" borderId="0" xfId="31" applyNumberFormat="1" applyFont="1" applyFill="1" applyAlignment="1">
      <alignment horizontal="left" wrapText="1"/>
    </xf>
    <xf numFmtId="0" fontId="68" fillId="19" borderId="13" xfId="0" applyFont="1" applyFill="1" applyBorder="1" applyAlignment="1">
      <alignment horizontal="center" vertical="center"/>
    </xf>
    <xf numFmtId="0" fontId="68" fillId="19" borderId="81" xfId="0" applyFont="1" applyFill="1" applyBorder="1" applyAlignment="1">
      <alignment horizontal="center" vertical="center"/>
    </xf>
    <xf numFmtId="0" fontId="67" fillId="18" borderId="1" xfId="0" applyFont="1" applyFill="1" applyBorder="1" applyAlignment="1">
      <alignment horizontal="center" vertical="center"/>
    </xf>
    <xf numFmtId="0" fontId="67" fillId="18" borderId="81" xfId="0" applyFont="1" applyFill="1" applyBorder="1" applyAlignment="1">
      <alignment horizontal="center" vertical="center"/>
    </xf>
    <xf numFmtId="0" fontId="25" fillId="0" borderId="5" xfId="30" applyFont="1" applyBorder="1" applyAlignment="1">
      <alignment vertical="top"/>
    </xf>
    <xf numFmtId="165" fontId="2" fillId="0" borderId="18" xfId="9" applyNumberFormat="1" applyFont="1" applyFill="1" applyBorder="1"/>
    <xf numFmtId="0" fontId="131" fillId="0" borderId="6" xfId="0" applyFont="1" applyFill="1" applyBorder="1" applyAlignment="1">
      <alignment horizontal="left" vertical="top" wrapText="1"/>
    </xf>
    <xf numFmtId="0" fontId="25" fillId="0" borderId="8" xfId="30" applyFont="1" applyBorder="1" applyAlignment="1">
      <alignment vertical="top"/>
    </xf>
    <xf numFmtId="0" fontId="89" fillId="0" borderId="9" xfId="0" applyFont="1" applyBorder="1" applyAlignment="1">
      <alignment horizontal="left" vertical="top" wrapText="1"/>
    </xf>
    <xf numFmtId="164" fontId="13" fillId="2" borderId="9" xfId="1" applyNumberFormat="1" applyFont="1" applyFill="1" applyBorder="1" applyAlignment="1">
      <alignment vertical="top" wrapText="1"/>
    </xf>
    <xf numFmtId="0" fontId="126" fillId="0" borderId="9" xfId="0" applyFont="1" applyBorder="1" applyAlignment="1">
      <alignment wrapText="1"/>
    </xf>
    <xf numFmtId="49" fontId="28" fillId="2" borderId="15" xfId="1" applyNumberFormat="1" applyFont="1" applyFill="1" applyBorder="1" applyAlignment="1">
      <alignment vertical="top"/>
    </xf>
    <xf numFmtId="44" fontId="2" fillId="0" borderId="15" xfId="9" applyFont="1" applyFill="1" applyBorder="1"/>
    <xf numFmtId="164" fontId="13" fillId="2" borderId="12" xfId="1" applyNumberFormat="1" applyFont="1" applyFill="1" applyBorder="1" applyAlignment="1">
      <alignment vertical="top"/>
    </xf>
    <xf numFmtId="0" fontId="128" fillId="2" borderId="18" xfId="1" applyFont="1" applyFill="1" applyBorder="1" applyAlignment="1">
      <alignment wrapText="1"/>
    </xf>
    <xf numFmtId="42" fontId="5" fillId="2" borderId="18" xfId="28" applyNumberFormat="1" applyFont="1" applyFill="1" applyBorder="1" applyAlignment="1">
      <alignment vertical="top" wrapText="1"/>
    </xf>
    <xf numFmtId="44" fontId="5" fillId="2" borderId="18" xfId="28" applyFont="1" applyFill="1" applyBorder="1" applyAlignment="1">
      <alignment vertical="top" wrapText="1"/>
    </xf>
    <xf numFmtId="42" fontId="128" fillId="2" borderId="3" xfId="1" applyNumberFormat="1" applyFont="1" applyFill="1" applyBorder="1" applyAlignment="1">
      <alignment wrapText="1"/>
    </xf>
    <xf numFmtId="0" fontId="128" fillId="2" borderId="3" xfId="1" applyFont="1" applyFill="1" applyBorder="1" applyAlignment="1">
      <alignment wrapText="1"/>
    </xf>
    <xf numFmtId="0" fontId="5" fillId="2" borderId="18" xfId="1" applyFont="1" applyFill="1" applyBorder="1" applyAlignment="1">
      <alignment vertical="center" wrapText="1"/>
    </xf>
    <xf numFmtId="0" fontId="5" fillId="2" borderId="18" xfId="1" applyFont="1" applyFill="1" applyBorder="1" applyAlignment="1">
      <alignment horizontal="center" vertical="center" wrapText="1"/>
    </xf>
    <xf numFmtId="0" fontId="89" fillId="0" borderId="3" xfId="0" applyFont="1" applyBorder="1" applyAlignment="1">
      <alignment vertical="top"/>
    </xf>
    <xf numFmtId="0" fontId="127" fillId="0" borderId="3" xfId="0" applyFont="1" applyFill="1" applyBorder="1" applyAlignment="1">
      <alignment horizontal="left" vertical="top" wrapText="1"/>
    </xf>
    <xf numFmtId="0" fontId="127" fillId="2" borderId="3" xfId="0" applyFont="1" applyFill="1" applyBorder="1" applyAlignment="1">
      <alignment horizontal="left" vertical="top" wrapText="1"/>
    </xf>
    <xf numFmtId="0" fontId="89" fillId="0" borderId="18" xfId="30" applyFont="1" applyBorder="1" applyAlignment="1">
      <alignment vertical="top"/>
    </xf>
    <xf numFmtId="0" fontId="89" fillId="0" borderId="18" xfId="30" applyFont="1" applyBorder="1" applyAlignment="1">
      <alignment horizontal="left" vertical="top" wrapText="1"/>
    </xf>
    <xf numFmtId="0" fontId="89" fillId="0" borderId="3" xfId="30" applyFont="1" applyBorder="1" applyAlignment="1">
      <alignment vertical="top"/>
    </xf>
    <xf numFmtId="0" fontId="25" fillId="0" borderId="3" xfId="0" applyFont="1" applyBorder="1" applyAlignment="1">
      <alignment horizontal="left" vertical="top" wrapText="1"/>
    </xf>
    <xf numFmtId="0" fontId="127" fillId="0" borderId="3" xfId="30" applyFont="1" applyBorder="1" applyAlignment="1">
      <alignment vertical="top" wrapText="1"/>
    </xf>
    <xf numFmtId="0" fontId="90" fillId="0" borderId="3" xfId="0" applyFont="1" applyBorder="1" applyAlignment="1">
      <alignment horizontal="left" vertical="top" wrapText="1"/>
    </xf>
    <xf numFmtId="0" fontId="127" fillId="0" borderId="3" xfId="30" applyFont="1" applyBorder="1" applyAlignment="1">
      <alignment horizontal="left" vertical="top" wrapText="1"/>
    </xf>
    <xf numFmtId="0" fontId="89" fillId="0" borderId="3" xfId="30" applyFont="1" applyBorder="1" applyAlignment="1">
      <alignment horizontal="right" vertical="top"/>
    </xf>
    <xf numFmtId="0" fontId="2" fillId="0" borderId="5" xfId="1" applyFont="1" applyFill="1" applyBorder="1"/>
    <xf numFmtId="0" fontId="2" fillId="0" borderId="18" xfId="1" applyFont="1" applyFill="1" applyBorder="1"/>
    <xf numFmtId="0" fontId="2" fillId="5" borderId="18" xfId="1" applyFont="1" applyFill="1" applyBorder="1"/>
    <xf numFmtId="0" fontId="2" fillId="0" borderId="8" xfId="1" applyFont="1" applyFill="1" applyBorder="1"/>
    <xf numFmtId="0" fontId="2" fillId="0" borderId="11" xfId="1" applyFont="1" applyFill="1" applyBorder="1"/>
    <xf numFmtId="0" fontId="2" fillId="0" borderId="15" xfId="1" applyFont="1" applyFill="1" applyBorder="1"/>
    <xf numFmtId="0" fontId="127" fillId="0" borderId="5" xfId="0" applyFont="1" applyFill="1" applyBorder="1" applyAlignment="1">
      <alignment horizontal="left" vertical="top" wrapText="1"/>
    </xf>
    <xf numFmtId="44" fontId="5" fillId="2" borderId="6" xfId="28" applyFont="1" applyFill="1" applyBorder="1" applyAlignment="1">
      <alignment vertical="top" wrapText="1"/>
    </xf>
    <xf numFmtId="0" fontId="131" fillId="0" borderId="8" xfId="0" applyFont="1" applyFill="1" applyBorder="1" applyAlignment="1">
      <alignment horizontal="left" vertical="top" wrapText="1"/>
    </xf>
    <xf numFmtId="44" fontId="5" fillId="2" borderId="9" xfId="28" applyFont="1" applyFill="1" applyBorder="1" applyAlignment="1">
      <alignment vertical="top" wrapText="1"/>
    </xf>
    <xf numFmtId="0" fontId="4" fillId="2" borderId="11" xfId="1" quotePrefix="1" applyFont="1" applyFill="1" applyBorder="1" applyAlignment="1">
      <alignment horizontal="right" wrapText="1"/>
    </xf>
    <xf numFmtId="0" fontId="4" fillId="2" borderId="15" xfId="1" quotePrefix="1" applyFont="1" applyFill="1" applyBorder="1" applyAlignment="1">
      <alignment horizontal="right" wrapText="1"/>
    </xf>
    <xf numFmtId="42" fontId="4" fillId="2" borderId="15" xfId="28" applyNumberFormat="1" applyFont="1" applyFill="1" applyBorder="1" applyAlignment="1">
      <alignment wrapText="1"/>
    </xf>
    <xf numFmtId="44" fontId="4" fillId="2" borderId="15" xfId="14" applyFont="1" applyFill="1" applyBorder="1" applyAlignment="1">
      <alignment wrapText="1"/>
    </xf>
    <xf numFmtId="0" fontId="5" fillId="2" borderId="12" xfId="1" applyFont="1" applyFill="1" applyBorder="1" applyAlignment="1">
      <alignment wrapText="1"/>
    </xf>
    <xf numFmtId="0" fontId="5" fillId="4" borderId="25" xfId="1" applyFont="1" applyFill="1" applyBorder="1" applyAlignment="1">
      <alignment horizontal="center" vertical="center" wrapText="1"/>
    </xf>
    <xf numFmtId="0" fontId="5" fillId="8" borderId="25" xfId="1" applyFont="1" applyFill="1" applyBorder="1" applyAlignment="1">
      <alignment horizontal="center" vertical="center" wrapText="1"/>
    </xf>
    <xf numFmtId="0" fontId="2" fillId="2" borderId="5" xfId="1" applyFont="1" applyFill="1" applyBorder="1" applyAlignment="1">
      <alignment horizontal="center"/>
    </xf>
    <xf numFmtId="0" fontId="2" fillId="2" borderId="18" xfId="1" applyFont="1" applyFill="1" applyBorder="1"/>
    <xf numFmtId="0" fontId="25" fillId="0" borderId="18" xfId="0" applyFont="1" applyFill="1" applyBorder="1"/>
    <xf numFmtId="0" fontId="127" fillId="0" borderId="18" xfId="0" applyFont="1" applyFill="1" applyBorder="1"/>
    <xf numFmtId="9" fontId="2" fillId="8" borderId="18" xfId="24" applyFont="1" applyFill="1" applyBorder="1"/>
    <xf numFmtId="1" fontId="5" fillId="0" borderId="18" xfId="9" applyNumberFormat="1" applyFont="1" applyFill="1" applyBorder="1"/>
    <xf numFmtId="9" fontId="5" fillId="8" borderId="18" xfId="1" applyNumberFormat="1" applyFont="1" applyFill="1" applyBorder="1"/>
    <xf numFmtId="44" fontId="5" fillId="0" borderId="6" xfId="9" applyFont="1" applyFill="1" applyBorder="1"/>
    <xf numFmtId="0" fontId="2" fillId="2" borderId="8" xfId="1" applyFont="1" applyFill="1" applyBorder="1" applyAlignment="1">
      <alignment horizontal="center"/>
    </xf>
    <xf numFmtId="44" fontId="5" fillId="0" borderId="9" xfId="9" applyFont="1" applyFill="1" applyBorder="1"/>
    <xf numFmtId="0" fontId="2" fillId="2" borderId="11" xfId="1" applyFont="1" applyFill="1" applyBorder="1" applyAlignment="1">
      <alignment horizontal="center"/>
    </xf>
    <xf numFmtId="0" fontId="25" fillId="0" borderId="15" xfId="0" applyFont="1" applyFill="1" applyBorder="1"/>
    <xf numFmtId="0" fontId="127" fillId="0" borderId="15" xfId="0" applyFont="1" applyFill="1" applyBorder="1"/>
    <xf numFmtId="9" fontId="2" fillId="8" borderId="15" xfId="24" applyFont="1" applyFill="1" applyBorder="1"/>
    <xf numFmtId="1" fontId="5" fillId="0" borderId="15" xfId="9" applyNumberFormat="1" applyFont="1" applyFill="1" applyBorder="1"/>
    <xf numFmtId="0" fontId="5" fillId="8" borderId="15" xfId="1" applyFont="1" applyFill="1" applyBorder="1"/>
    <xf numFmtId="0" fontId="5" fillId="2" borderId="15" xfId="1" applyFont="1" applyFill="1" applyBorder="1"/>
    <xf numFmtId="44" fontId="5" fillId="0" borderId="12" xfId="9" applyFont="1" applyFill="1" applyBorder="1"/>
    <xf numFmtId="49" fontId="28" fillId="2" borderId="11" xfId="1" applyNumberFormat="1" applyFont="1" applyFill="1" applyBorder="1" applyAlignment="1">
      <alignment vertical="top"/>
    </xf>
    <xf numFmtId="0" fontId="5" fillId="16" borderId="94" xfId="1" applyFont="1" applyFill="1" applyBorder="1" applyAlignment="1">
      <alignment horizontal="left" vertical="center" wrapText="1"/>
    </xf>
    <xf numFmtId="0" fontId="5" fillId="16" borderId="62" xfId="1" applyFont="1" applyFill="1" applyBorder="1" applyAlignment="1">
      <alignment horizontal="left" vertical="center" wrapText="1"/>
    </xf>
    <xf numFmtId="0" fontId="5" fillId="16" borderId="82" xfId="1" applyFont="1" applyFill="1" applyBorder="1" applyAlignment="1">
      <alignment horizontal="left" vertical="center" wrapText="1"/>
    </xf>
    <xf numFmtId="0" fontId="5" fillId="16" borderId="38" xfId="1" applyFont="1" applyFill="1" applyBorder="1" applyAlignment="1">
      <alignment horizontal="left" vertical="center" wrapText="1"/>
    </xf>
  </cellXfs>
  <cellStyles count="302">
    <cellStyle name="20% - Accent1" xfId="55" builtinId="30" customBuiltin="1"/>
    <cellStyle name="20% - Accent1 2" xfId="82"/>
    <cellStyle name="20% - Accent1 2 2" xfId="183"/>
    <cellStyle name="20% - Accent1 2 3" xfId="276"/>
    <cellStyle name="20% - Accent2" xfId="59" builtinId="34" customBuiltin="1"/>
    <cellStyle name="20% - Accent2 2" xfId="83"/>
    <cellStyle name="20% - Accent2 2 2" xfId="185"/>
    <cellStyle name="20% - Accent2 2 3" xfId="277"/>
    <cellStyle name="20% - Accent3" xfId="63" builtinId="38" customBuiltin="1"/>
    <cellStyle name="20% - Accent3 2" xfId="84"/>
    <cellStyle name="20% - Accent3 2 2" xfId="187"/>
    <cellStyle name="20% - Accent3 2 3" xfId="278"/>
    <cellStyle name="20% - Accent4" xfId="67" builtinId="42" customBuiltin="1"/>
    <cellStyle name="20% - Accent4 2" xfId="85"/>
    <cellStyle name="20% - Accent4 2 2" xfId="189"/>
    <cellStyle name="20% - Accent4 2 3" xfId="279"/>
    <cellStyle name="20% - Accent5" xfId="71" builtinId="46" customBuiltin="1"/>
    <cellStyle name="20% - Accent5 2" xfId="86"/>
    <cellStyle name="20% - Accent5 2 2" xfId="191"/>
    <cellStyle name="20% - Accent5 2 3" xfId="280"/>
    <cellStyle name="20% - Accent6" xfId="75" builtinId="50" customBuiltin="1"/>
    <cellStyle name="20% - Accent6 2" xfId="87"/>
    <cellStyle name="20% - Accent6 2 2" xfId="193"/>
    <cellStyle name="20% - Accent6 2 3" xfId="281"/>
    <cellStyle name="40% - Accent1" xfId="56" builtinId="31" customBuiltin="1"/>
    <cellStyle name="40% - Accent1 2" xfId="88"/>
    <cellStyle name="40% - Accent1 2 2" xfId="184"/>
    <cellStyle name="40% - Accent1 2 3" xfId="282"/>
    <cellStyle name="40% - Accent2" xfId="60" builtinId="35" customBuiltin="1"/>
    <cellStyle name="40% - Accent2 2" xfId="89"/>
    <cellStyle name="40% - Accent2 2 2" xfId="186"/>
    <cellStyle name="40% - Accent2 2 3" xfId="283"/>
    <cellStyle name="40% - Accent3" xfId="64" builtinId="39" customBuiltin="1"/>
    <cellStyle name="40% - Accent3 2" xfId="90"/>
    <cellStyle name="40% - Accent3 2 2" xfId="188"/>
    <cellStyle name="40% - Accent3 2 3" xfId="284"/>
    <cellStyle name="40% - Accent4" xfId="68" builtinId="43" customBuiltin="1"/>
    <cellStyle name="40% - Accent4 2" xfId="91"/>
    <cellStyle name="40% - Accent4 2 2" xfId="190"/>
    <cellStyle name="40% - Accent4 2 3" xfId="285"/>
    <cellStyle name="40% - Accent5" xfId="72" builtinId="47" customBuiltin="1"/>
    <cellStyle name="40% - Accent5 2" xfId="92"/>
    <cellStyle name="40% - Accent5 2 2" xfId="192"/>
    <cellStyle name="40% - Accent5 2 3" xfId="286"/>
    <cellStyle name="40% - Accent6" xfId="76" builtinId="51" customBuiltin="1"/>
    <cellStyle name="40% - Accent6 2" xfId="93"/>
    <cellStyle name="40% - Accent6 2 2" xfId="194"/>
    <cellStyle name="40% - Accent6 2 3" xfId="287"/>
    <cellStyle name="60% - Accent1" xfId="57" builtinId="32" customBuiltin="1"/>
    <cellStyle name="60% - Accent1 2" xfId="94"/>
    <cellStyle name="60% - Accent2" xfId="61" builtinId="36" customBuiltin="1"/>
    <cellStyle name="60% - Accent2 2" xfId="95"/>
    <cellStyle name="60% - Accent3" xfId="65" builtinId="40" customBuiltin="1"/>
    <cellStyle name="60% - Accent3 2" xfId="96"/>
    <cellStyle name="60% - Accent4" xfId="69" builtinId="44" customBuiltin="1"/>
    <cellStyle name="60% - Accent4 2" xfId="97"/>
    <cellStyle name="60% - Accent5" xfId="73" builtinId="48" customBuiltin="1"/>
    <cellStyle name="60% - Accent5 2" xfId="98"/>
    <cellStyle name="60% - Accent6" xfId="77" builtinId="52" customBuiltin="1"/>
    <cellStyle name="60% - Accent6 2" xfId="99"/>
    <cellStyle name="Accent1" xfId="54" builtinId="29" customBuiltin="1"/>
    <cellStyle name="Accent1 2" xfId="100"/>
    <cellStyle name="Accent2" xfId="58" builtinId="33" customBuiltin="1"/>
    <cellStyle name="Accent2 2" xfId="101"/>
    <cellStyle name="Accent3" xfId="62" builtinId="37" customBuiltin="1"/>
    <cellStyle name="Accent3 2" xfId="102"/>
    <cellStyle name="Accent4" xfId="66" builtinId="41" customBuiltin="1"/>
    <cellStyle name="Accent4 2" xfId="103"/>
    <cellStyle name="Accent5" xfId="70" builtinId="45" customBuiltin="1"/>
    <cellStyle name="Accent5 2" xfId="104"/>
    <cellStyle name="Accent6" xfId="74" builtinId="49" customBuiltin="1"/>
    <cellStyle name="Accent6 2" xfId="105"/>
    <cellStyle name="Bad" xfId="43" builtinId="27" customBuiltin="1"/>
    <cellStyle name="Bad 2" xfId="106"/>
    <cellStyle name="Calculation" xfId="47" builtinId="22" customBuiltin="1"/>
    <cellStyle name="Calculation 2" xfId="107"/>
    <cellStyle name="Check Cell" xfId="49" builtinId="23" customBuiltin="1"/>
    <cellStyle name="Check Cell 2" xfId="108"/>
    <cellStyle name="Comma 2" xfId="3"/>
    <cellStyle name="Comma 2 2" xfId="110"/>
    <cellStyle name="Comma 2 2 2" xfId="255"/>
    <cellStyle name="Comma 2 3" xfId="150"/>
    <cellStyle name="Comma 2 4" xfId="233"/>
    <cellStyle name="Comma 3" xfId="4"/>
    <cellStyle name="Comma 3 2" xfId="111"/>
    <cellStyle name="Comma 3 2 2" xfId="216"/>
    <cellStyle name="Comma 3 3" xfId="228"/>
    <cellStyle name="Comma 4" xfId="5"/>
    <cellStyle name="Comma 4 2" xfId="6"/>
    <cellStyle name="Comma 4 2 2" xfId="7"/>
    <cellStyle name="Comma 4 2 3" xfId="290"/>
    <cellStyle name="Comma 4 3" xfId="2"/>
    <cellStyle name="Comma 4 3 2" xfId="8"/>
    <cellStyle name="Comma 4 3 2 2" xfId="238"/>
    <cellStyle name="Comma 4 3 3" xfId="220"/>
    <cellStyle name="Comma 4 4" xfId="132"/>
    <cellStyle name="Comma 4 4 2" xfId="253"/>
    <cellStyle name="Comma 4 5" xfId="243"/>
    <cellStyle name="Comma 5" xfId="109"/>
    <cellStyle name="Comma 5 2" xfId="224"/>
    <cellStyle name="Comma 6" xfId="137"/>
    <cellStyle name="Currency" xfId="28" builtinId="4"/>
    <cellStyle name="Currency 2" xfId="9"/>
    <cellStyle name="Currency 2 2" xfId="112"/>
    <cellStyle name="Currency 2 2 2" xfId="202"/>
    <cellStyle name="Currency 2 2 2 2" xfId="262"/>
    <cellStyle name="Currency 2 2 2 3" xfId="226"/>
    <cellStyle name="Currency 2 2 3" xfId="169"/>
    <cellStyle name="Currency 2 2 4" xfId="288"/>
    <cellStyle name="Currency 2 3" xfId="164"/>
    <cellStyle name="Currency 2 3 2" xfId="219"/>
    <cellStyle name="Currency 2 3 3" xfId="244"/>
    <cellStyle name="Currency 2 4" xfId="158"/>
    <cellStyle name="Currency 2 5" xfId="211"/>
    <cellStyle name="Currency 2 6" xfId="242"/>
    <cellStyle name="Currency 3" xfId="10"/>
    <cellStyle name="Currency 3 2" xfId="113"/>
    <cellStyle name="Currency 3 2 2" xfId="250"/>
    <cellStyle name="Currency 3 3" xfId="258"/>
    <cellStyle name="Currency 4" xfId="11"/>
    <cellStyle name="Currency 4 2" xfId="12"/>
    <cellStyle name="Currency 4 2 2" xfId="13"/>
    <cellStyle name="Currency 4 2 2 2" xfId="222"/>
    <cellStyle name="Currency 4 2 3" xfId="241"/>
    <cellStyle name="Currency 4 3" xfId="114"/>
    <cellStyle name="Currency 4 3 2" xfId="256"/>
    <cellStyle name="Currency 4 4" xfId="236"/>
    <cellStyle name="Currency 5" xfId="14"/>
    <cellStyle name="Currency 5 2" xfId="133"/>
    <cellStyle name="Currency 5 2 2" xfId="260"/>
    <cellStyle name="Currency 5 3" xfId="225"/>
    <cellStyle name="Currency 6" xfId="15"/>
    <cellStyle name="Currency 6 2" xfId="134"/>
    <cellStyle name="Currency 6 2 2" xfId="218"/>
    <cellStyle name="Currency 6 3" xfId="230"/>
    <cellStyle name="Currency 7" xfId="138"/>
    <cellStyle name="Currency 7 2" xfId="257"/>
    <cellStyle name="Currency 7 3" xfId="215"/>
    <cellStyle name="Explanatory Text" xfId="52" builtinId="53" customBuiltin="1"/>
    <cellStyle name="Explanatory Text 2" xfId="115"/>
    <cellStyle name="Good" xfId="42" builtinId="26" customBuiltin="1"/>
    <cellStyle name="Good 2" xfId="116"/>
    <cellStyle name="Heading 1" xfId="38" builtinId="16" customBuiltin="1"/>
    <cellStyle name="Heading 1 2" xfId="117"/>
    <cellStyle name="Heading 2" xfId="39" builtinId="17" customBuiltin="1"/>
    <cellStyle name="Heading 2 2" xfId="118"/>
    <cellStyle name="Heading 3" xfId="40" builtinId="18" customBuiltin="1"/>
    <cellStyle name="Heading 3 2" xfId="119"/>
    <cellStyle name="Heading 4" xfId="41" builtinId="19" customBuiltin="1"/>
    <cellStyle name="Heading 4 2" xfId="120"/>
    <cellStyle name="Hyperlink" xfId="34" builtinId="8"/>
    <cellStyle name="Hyperlink 2" xfId="16"/>
    <cellStyle name="Hyperlink 2 2" xfId="145"/>
    <cellStyle name="Hyperlink 2 3" xfId="273"/>
    <cellStyle name="Hyperlink 3" xfId="267"/>
    <cellStyle name="Input" xfId="45" builtinId="20" customBuiltin="1"/>
    <cellStyle name="Input 2" xfId="121"/>
    <cellStyle name="Linked Cell" xfId="48" builtinId="24" customBuiltin="1"/>
    <cellStyle name="Linked Cell 2" xfId="122"/>
    <cellStyle name="Neutral" xfId="44" builtinId="28" customBuiltin="1"/>
    <cellStyle name="Neutral 2" xfId="123"/>
    <cellStyle name="Normal" xfId="0" builtinId="0"/>
    <cellStyle name="Normal 10" xfId="141"/>
    <cellStyle name="Normal 10 2" xfId="205"/>
    <cellStyle name="Normal 10 3" xfId="173"/>
    <cellStyle name="Normal 10 4" xfId="297"/>
    <cellStyle name="Normal 11" xfId="161"/>
    <cellStyle name="Normal 11 2" xfId="180"/>
    <cellStyle name="Normal 11 3" xfId="207"/>
    <cellStyle name="Normal 11 3 2" xfId="210"/>
    <cellStyle name="Normal 11 3 3" xfId="214"/>
    <cellStyle name="Normal 11 3 3 2" xfId="264"/>
    <cellStyle name="Normal 11 3 4" xfId="270"/>
    <cellStyle name="Normal 11 3 4 2" xfId="272"/>
    <cellStyle name="Normal 11_NOV 2013 (Revised)" xfId="175"/>
    <cellStyle name="Normal 12" xfId="181"/>
    <cellStyle name="Normal 13" xfId="206"/>
    <cellStyle name="Normal 14" xfId="80"/>
    <cellStyle name="Normal 14 2" xfId="212"/>
    <cellStyle name="Normal 14 3" xfId="213"/>
    <cellStyle name="Normal 14 3 2" xfId="263"/>
    <cellStyle name="Normal 14 4" xfId="269"/>
    <cellStyle name="Normal 14 4 2" xfId="271"/>
    <cellStyle name="Normal 15" xfId="265"/>
    <cellStyle name="Normal 15 2" xfId="299"/>
    <cellStyle name="Normal 16" xfId="266"/>
    <cellStyle name="Normal 16 2" xfId="300"/>
    <cellStyle name="Normal 17" xfId="268"/>
    <cellStyle name="Normal 17 2" xfId="301"/>
    <cellStyle name="Normal 2" xfId="1"/>
    <cellStyle name="Normal 2 2" xfId="124"/>
    <cellStyle name="Normal 2 2 2" xfId="152"/>
    <cellStyle name="Normal 2 2 3" xfId="174"/>
    <cellStyle name="Normal 2 2 4" xfId="195"/>
    <cellStyle name="Normal 2 2 5" xfId="227"/>
    <cellStyle name="Normal 2 3" xfId="147"/>
    <cellStyle name="Normal 2 4" xfId="248"/>
    <cellStyle name="Normal 2_NOV 2013 (Revised)" xfId="176"/>
    <cellStyle name="Normal 3" xfId="17"/>
    <cellStyle name="Normal 3 2" xfId="18"/>
    <cellStyle name="Normal 3 2 2" xfId="165"/>
    <cellStyle name="Normal 3 2 3" xfId="196"/>
    <cellStyle name="Normal 3 2 4" xfId="153"/>
    <cellStyle name="Normal 3 2 5" xfId="291"/>
    <cellStyle name="Normal 3 3" xfId="159"/>
    <cellStyle name="Normal 3 4" xfId="148"/>
    <cellStyle name="Normal 3 5" xfId="142"/>
    <cellStyle name="Normal 3 5 2" xfId="234"/>
    <cellStyle name="Normal 3 5 3" xfId="298"/>
    <cellStyle name="Normal 3 6" xfId="274"/>
    <cellStyle name="Normal 3_NOV 2013 (Revised)" xfId="177"/>
    <cellStyle name="Normal 4" xfId="19"/>
    <cellStyle name="Normal 4 2" xfId="135"/>
    <cellStyle name="Normal 4 2 2" xfId="155"/>
    <cellStyle name="Normal 4 2 2 2" xfId="254"/>
    <cellStyle name="Normal 4 2 2 3" xfId="251"/>
    <cellStyle name="Normal 4 2 3" xfId="151"/>
    <cellStyle name="Normal 4 2 4" xfId="289"/>
    <cellStyle name="Normal 4 2_NOV 2013 (Revised)" xfId="178"/>
    <cellStyle name="Normal 4 3" xfId="146"/>
    <cellStyle name="Normal 4 3 2" xfId="261"/>
    <cellStyle name="Normal 4 3 3" xfId="237"/>
    <cellStyle name="Normal 4 4" xfId="144"/>
    <cellStyle name="Normal 4 5" xfId="275"/>
    <cellStyle name="Normal 5" xfId="20"/>
    <cellStyle name="Normal 5 2" xfId="154"/>
    <cellStyle name="Normal 5 2 2" xfId="166"/>
    <cellStyle name="Normal 5 2 3" xfId="197"/>
    <cellStyle name="Normal 5 2 4" xfId="246"/>
    <cellStyle name="Normal 5 2 5" xfId="240"/>
    <cellStyle name="Normal 5 3" xfId="156"/>
    <cellStyle name="Normal 5 4" xfId="162"/>
    <cellStyle name="Normal 5 5" xfId="149"/>
    <cellStyle name="Normal 5 6" xfId="209"/>
    <cellStyle name="Normal 5 7" xfId="221"/>
    <cellStyle name="Normal 5_NOV 2013 (Revised)" xfId="179"/>
    <cellStyle name="Normal 6" xfId="21"/>
    <cellStyle name="Normal 6 2" xfId="167"/>
    <cellStyle name="Normal 6 2 2" xfId="200"/>
    <cellStyle name="Normal 6 3" xfId="198"/>
    <cellStyle name="Normal 6 4" xfId="249"/>
    <cellStyle name="Normal 6 5" xfId="81"/>
    <cellStyle name="Normal 7" xfId="22"/>
    <cellStyle name="Normal 7 2" xfId="139"/>
    <cellStyle name="Normal 7 2 2" xfId="201"/>
    <cellStyle name="Normal 7 2 3" xfId="168"/>
    <cellStyle name="Normal 7 2 4" xfId="295"/>
    <cellStyle name="Normal 7 3" xfId="199"/>
    <cellStyle name="Normal 7 4" xfId="163"/>
    <cellStyle name="Normal 7 5" xfId="208"/>
    <cellStyle name="Normal 7 6" xfId="292"/>
    <cellStyle name="Normal 8" xfId="23"/>
    <cellStyle name="Normal 8 2" xfId="79"/>
    <cellStyle name="Normal 8 2 2" xfId="170"/>
    <cellStyle name="Normal 8 2 3" xfId="294"/>
    <cellStyle name="Normal 8 3" xfId="293"/>
    <cellStyle name="Normal 9" xfId="30"/>
    <cellStyle name="Normal 9 2" xfId="203"/>
    <cellStyle name="Normal 9 3" xfId="171"/>
    <cellStyle name="Normal 9 4" xfId="296"/>
    <cellStyle name="Normal 9 5" xfId="140"/>
    <cellStyle name="Normal_25 Van Ness Secuity" xfId="31"/>
    <cellStyle name="Normal_25 Van Ness Secuity 2" xfId="32"/>
    <cellStyle name="Normal_DPTparatransit0708stmt" xfId="33"/>
    <cellStyle name="Normal_Form 11A-Contracts Non-ICT" xfId="35"/>
    <cellStyle name="Normal_Worksheet - Form 2 2" xfId="29"/>
    <cellStyle name="Note" xfId="51" builtinId="10" customBuiltin="1"/>
    <cellStyle name="Note 2" xfId="78"/>
    <cellStyle name="Note 2 2" xfId="157"/>
    <cellStyle name="Note 2 3" xfId="239"/>
    <cellStyle name="Note 3" xfId="143"/>
    <cellStyle name="Note 3 2" xfId="160"/>
    <cellStyle name="Note 4" xfId="172"/>
    <cellStyle name="Note 4 2" xfId="204"/>
    <cellStyle name="Note 5" xfId="182"/>
    <cellStyle name="Output" xfId="46" builtinId="21" customBuiltin="1"/>
    <cellStyle name="Output 2" xfId="125"/>
    <cellStyle name="Percent" xfId="36" builtinId="5"/>
    <cellStyle name="Percent 2" xfId="24"/>
    <cellStyle name="Percent 2 2" xfId="126"/>
    <cellStyle name="Percent 2 2 2" xfId="259"/>
    <cellStyle name="Percent 2 3" xfId="231"/>
    <cellStyle name="Percent 3" xfId="25"/>
    <cellStyle name="Percent 3 2" xfId="127"/>
    <cellStyle name="Percent 3 2 2" xfId="217"/>
    <cellStyle name="Percent 3 3" xfId="252"/>
    <cellStyle name="Percent 4" xfId="26"/>
    <cellStyle name="Percent 4 2" xfId="27"/>
    <cellStyle name="Percent 4 2 2" xfId="136"/>
    <cellStyle name="Percent 4 2 2 2" xfId="223"/>
    <cellStyle name="Percent 4 2 3" xfId="229"/>
    <cellStyle name="Percent 4 3" xfId="128"/>
    <cellStyle name="Percent 4 3 2" xfId="245"/>
    <cellStyle name="Percent 4 4" xfId="247"/>
    <cellStyle name="Percent 5" xfId="235"/>
    <cellStyle name="Percent 5 2" xfId="232"/>
    <cellStyle name="Title" xfId="37" builtinId="15" customBuiltin="1"/>
    <cellStyle name="Title 2" xfId="129"/>
    <cellStyle name="Total" xfId="53" builtinId="25" customBuiltin="1"/>
    <cellStyle name="Total 2" xfId="130"/>
    <cellStyle name="Warning Text" xfId="50" builtinId="11" customBuiltin="1"/>
    <cellStyle name="Warning Text 2" xfId="131"/>
  </cellStyles>
  <dxfs count="8">
    <dxf>
      <font>
        <b val="0"/>
        <i val="0"/>
        <strike val="0"/>
        <condense val="0"/>
        <extend val="0"/>
        <outline val="0"/>
        <shadow val="0"/>
        <u val="none"/>
        <vertAlign val="baseline"/>
        <sz val="12"/>
        <color rgb="FF000000"/>
        <name val="Calibri"/>
        <scheme val="minor"/>
      </font>
      <alignment horizontal="left" vertical="center" textRotation="0" wrapText="0" indent="0" justifyLastLine="0" shrinkToFit="0" readingOrder="0"/>
      <border diagonalUp="0" diagonalDown="0">
        <left style="medium">
          <color indexed="64"/>
        </left>
        <right/>
        <top/>
        <bottom style="medium">
          <color indexed="64"/>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0" indent="0" justifyLastLine="0" shrinkToFit="0" readingOrder="0"/>
      <border diagonalUp="0" diagonalDown="0">
        <left style="medium">
          <color indexed="64"/>
        </left>
        <right style="medium">
          <color indexed="64"/>
        </right>
        <top/>
        <bottom style="medium">
          <color indexed="64"/>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0" indent="0" justifyLastLine="0" shrinkToFit="0" readingOrder="0"/>
      <border diagonalUp="0" diagonalDown="0">
        <left style="medium">
          <color indexed="64"/>
        </left>
        <right style="medium">
          <color indexed="64"/>
        </right>
        <top/>
        <bottom style="medium">
          <color indexed="64"/>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0" indent="0" justifyLastLine="0" shrinkToFit="0" readingOrder="0"/>
      <border diagonalUp="0" diagonalDown="0">
        <left style="medium">
          <color indexed="64"/>
        </left>
        <right style="medium">
          <color indexed="64"/>
        </right>
        <top/>
        <bottom style="medium">
          <color indexed="64"/>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0"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Calibri"/>
        <scheme val="minor"/>
      </font>
      <alignment horizontal="left" vertical="center" textRotation="0" wrapText="0" indent="0" justifyLastLine="0" shrinkToFit="0" readingOrder="0"/>
    </dxf>
    <dxf>
      <border outline="0">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1209675</xdr:colOff>
      <xdr:row>0</xdr:row>
      <xdr:rowOff>114300</xdr:rowOff>
    </xdr:from>
    <xdr:to>
      <xdr:col>14</xdr:col>
      <xdr:colOff>417739</xdr:colOff>
      <xdr:row>5</xdr:row>
      <xdr:rowOff>161925</xdr:rowOff>
    </xdr:to>
    <xdr:sp macro="" textlink="">
      <xdr:nvSpPr>
        <xdr:cNvPr id="2" name="TextBox 1"/>
        <xdr:cNvSpPr txBox="1"/>
      </xdr:nvSpPr>
      <xdr:spPr>
        <a:xfrm>
          <a:off x="11049000" y="114300"/>
          <a:ext cx="3427639" cy="10572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This form is to be completed</a:t>
          </a:r>
          <a:r>
            <a:rPr lang="en-US" sz="1400" b="1" baseline="0">
              <a:solidFill>
                <a:schemeClr val="dk1"/>
              </a:solidFill>
              <a:effectLst/>
              <a:latin typeface="Arial" panose="020B0604020202020204" pitchFamily="34" charset="0"/>
              <a:ea typeface="+mn-ea"/>
              <a:cs typeface="Arial" panose="020B0604020202020204" pitchFamily="34" charset="0"/>
            </a:rPr>
            <a:t> by Departments without commissions and therefore is </a:t>
          </a:r>
          <a:r>
            <a:rPr lang="en-US" sz="1400" b="1">
              <a:solidFill>
                <a:schemeClr val="dk1"/>
              </a:solidFill>
              <a:effectLst/>
              <a:latin typeface="Arial" panose="020B0604020202020204" pitchFamily="34" charset="0"/>
              <a:ea typeface="+mn-ea"/>
              <a:cs typeface="Arial" panose="020B0604020202020204" pitchFamily="34" charset="0"/>
            </a:rPr>
            <a:t>not applicable</a:t>
          </a:r>
          <a:r>
            <a:rPr lang="en-US" sz="1400" b="1" baseline="0">
              <a:solidFill>
                <a:schemeClr val="dk1"/>
              </a:solidFill>
              <a:effectLst/>
              <a:latin typeface="Arial" panose="020B0604020202020204" pitchFamily="34" charset="0"/>
              <a:ea typeface="+mn-ea"/>
              <a:cs typeface="Arial" panose="020B0604020202020204" pitchFamily="34" charset="0"/>
            </a:rPr>
            <a:t> to the Department.</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625928</xdr:colOff>
      <xdr:row>1</xdr:row>
      <xdr:rowOff>299357</xdr:rowOff>
    </xdr:from>
    <xdr:to>
      <xdr:col>15</xdr:col>
      <xdr:colOff>216353</xdr:colOff>
      <xdr:row>4</xdr:row>
      <xdr:rowOff>43543</xdr:rowOff>
    </xdr:to>
    <xdr:sp macro="" textlink="">
      <xdr:nvSpPr>
        <xdr:cNvPr id="2" name="TextBox 1"/>
        <xdr:cNvSpPr txBox="1"/>
      </xdr:nvSpPr>
      <xdr:spPr>
        <a:xfrm>
          <a:off x="11021785" y="476250"/>
          <a:ext cx="3427639" cy="6286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This form is not applicable</a:t>
          </a:r>
          <a:r>
            <a:rPr lang="en-US" sz="1400" b="1" baseline="0">
              <a:solidFill>
                <a:schemeClr val="dk1"/>
              </a:solidFill>
              <a:effectLst/>
              <a:latin typeface="Arial" panose="020B0604020202020204" pitchFamily="34" charset="0"/>
              <a:ea typeface="+mn-ea"/>
              <a:cs typeface="Arial" panose="020B0604020202020204" pitchFamily="34" charset="0"/>
            </a:rPr>
            <a:t> to the Department.</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1826559</xdr:colOff>
      <xdr:row>3</xdr:row>
      <xdr:rowOff>212910</xdr:rowOff>
    </xdr:from>
    <xdr:to>
      <xdr:col>6</xdr:col>
      <xdr:colOff>1690728</xdr:colOff>
      <xdr:row>6</xdr:row>
      <xdr:rowOff>425823</xdr:rowOff>
    </xdr:to>
    <xdr:sp macro="" textlink="">
      <xdr:nvSpPr>
        <xdr:cNvPr id="2" name="TextBox 1"/>
        <xdr:cNvSpPr txBox="1"/>
      </xdr:nvSpPr>
      <xdr:spPr>
        <a:xfrm>
          <a:off x="10253383" y="818028"/>
          <a:ext cx="3427639" cy="1086971"/>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This form includes description</a:t>
          </a:r>
          <a:r>
            <a:rPr lang="en-US" sz="1400" b="1" baseline="0">
              <a:solidFill>
                <a:schemeClr val="dk1"/>
              </a:solidFill>
              <a:effectLst/>
              <a:latin typeface="Arial" panose="020B0604020202020204" pitchFamily="34" charset="0"/>
              <a:ea typeface="+mn-ea"/>
              <a:cs typeface="Arial" panose="020B0604020202020204" pitchFamily="34" charset="0"/>
            </a:rPr>
            <a:t> of </a:t>
          </a:r>
          <a:r>
            <a:rPr lang="en-US" sz="1400" b="1">
              <a:solidFill>
                <a:schemeClr val="dk1"/>
              </a:solidFill>
              <a:effectLst/>
              <a:latin typeface="Arial" panose="020B0604020202020204" pitchFamily="34" charset="0"/>
              <a:ea typeface="+mn-ea"/>
              <a:cs typeface="Arial" panose="020B0604020202020204" pitchFamily="34" charset="0"/>
            </a:rPr>
            <a:t>both local</a:t>
          </a:r>
          <a:r>
            <a:rPr lang="en-US" sz="1400" b="1" baseline="0">
              <a:solidFill>
                <a:schemeClr val="dk1"/>
              </a:solidFill>
              <a:effectLst/>
              <a:latin typeface="Arial" panose="020B0604020202020204" pitchFamily="34" charset="0"/>
              <a:ea typeface="+mn-ea"/>
              <a:cs typeface="Arial" panose="020B0604020202020204" pitchFamily="34" charset="0"/>
            </a:rPr>
            <a:t> and state legislation that have </a:t>
          </a:r>
          <a:r>
            <a:rPr lang="en-US" sz="1400" b="1">
              <a:solidFill>
                <a:schemeClr val="dk1"/>
              </a:solidFill>
              <a:effectLst/>
              <a:latin typeface="Arial" panose="020B0604020202020204" pitchFamily="34" charset="0"/>
              <a:ea typeface="+mn-ea"/>
              <a:cs typeface="Arial" panose="020B0604020202020204" pitchFamily="34" charset="0"/>
            </a:rPr>
            <a:t>financial</a:t>
          </a:r>
          <a:r>
            <a:rPr lang="en-US" sz="1400" b="1" baseline="0">
              <a:solidFill>
                <a:schemeClr val="dk1"/>
              </a:solidFill>
              <a:effectLst/>
              <a:latin typeface="Arial" panose="020B0604020202020204" pitchFamily="34" charset="0"/>
              <a:ea typeface="+mn-ea"/>
              <a:cs typeface="Arial" panose="020B0604020202020204" pitchFamily="34" charset="0"/>
            </a:rPr>
            <a:t> impact on the Department's budget. </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152400</xdr:rowOff>
        </xdr:from>
        <xdr:to>
          <xdr:col>9</xdr:col>
          <xdr:colOff>104775</xdr:colOff>
          <xdr:row>66</xdr:row>
          <xdr:rowOff>9525</xdr:rowOff>
        </xdr:to>
        <xdr:sp macro="" textlink="">
          <xdr:nvSpPr>
            <xdr:cNvPr id="16385" name="Object 1" hidden="1">
              <a:extLst>
                <a:ext uri="{63B3BB69-23CF-44E3-9099-C40C66FF867C}">
                  <a14:compatExt spid="_x0000_s163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6</xdr:col>
      <xdr:colOff>425450</xdr:colOff>
      <xdr:row>3</xdr:row>
      <xdr:rowOff>12700</xdr:rowOff>
    </xdr:from>
    <xdr:to>
      <xdr:col>11</xdr:col>
      <xdr:colOff>82550</xdr:colOff>
      <xdr:row>7</xdr:row>
      <xdr:rowOff>31750</xdr:rowOff>
    </xdr:to>
    <xdr:sp macro="" textlink="">
      <xdr:nvSpPr>
        <xdr:cNvPr id="3" name="TextBox 2"/>
        <xdr:cNvSpPr txBox="1"/>
      </xdr:nvSpPr>
      <xdr:spPr>
        <a:xfrm>
          <a:off x="4654550" y="508000"/>
          <a:ext cx="3232150" cy="6286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Arial" panose="020B0604020202020204" pitchFamily="34" charset="0"/>
              <a:ea typeface="+mn-ea"/>
              <a:cs typeface="Arial" panose="020B0604020202020204" pitchFamily="34" charset="0"/>
            </a:rPr>
            <a:t>The </a:t>
          </a:r>
          <a:r>
            <a:rPr lang="en-US" sz="1400" b="1" baseline="0">
              <a:solidFill>
                <a:schemeClr val="dk1"/>
              </a:solidFill>
              <a:effectLst/>
              <a:latin typeface="Arial" panose="020B0604020202020204" pitchFamily="34" charset="0"/>
              <a:ea typeface="+mn-ea"/>
              <a:cs typeface="Arial" panose="020B0604020202020204" pitchFamily="34" charset="0"/>
            </a:rPr>
            <a:t>Department has no requests associated with its fleet. </a:t>
          </a:r>
          <a:endParaRPr lang="en-US" sz="1800">
            <a:effectLst/>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571500</xdr:colOff>
      <xdr:row>2</xdr:row>
      <xdr:rowOff>116416</xdr:rowOff>
    </xdr:from>
    <xdr:to>
      <xdr:col>6</xdr:col>
      <xdr:colOff>778933</xdr:colOff>
      <xdr:row>9</xdr:row>
      <xdr:rowOff>84666</xdr:rowOff>
    </xdr:to>
    <xdr:sp macro="" textlink="">
      <xdr:nvSpPr>
        <xdr:cNvPr id="2" name="TextBox 1"/>
        <xdr:cNvSpPr txBox="1"/>
      </xdr:nvSpPr>
      <xdr:spPr>
        <a:xfrm>
          <a:off x="4381500" y="486833"/>
          <a:ext cx="2197100" cy="117475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50" b="1">
              <a:solidFill>
                <a:schemeClr val="dk1"/>
              </a:solidFill>
              <a:effectLst/>
              <a:latin typeface="+mn-lt"/>
              <a:ea typeface="+mn-ea"/>
              <a:cs typeface="+mn-cs"/>
            </a:rPr>
            <a:t>The Department's Assembly of Vote-by-Mail</a:t>
          </a:r>
          <a:r>
            <a:rPr lang="en-US" sz="850" b="1" baseline="0">
              <a:solidFill>
                <a:schemeClr val="dk1"/>
              </a:solidFill>
              <a:effectLst/>
              <a:latin typeface="+mn-lt"/>
              <a:ea typeface="+mn-ea"/>
              <a:cs typeface="+mn-cs"/>
            </a:rPr>
            <a:t> Packets Prop </a:t>
          </a:r>
          <a:r>
            <a:rPr lang="en-US" sz="850" b="1">
              <a:solidFill>
                <a:schemeClr val="dk1"/>
              </a:solidFill>
              <a:effectLst/>
              <a:latin typeface="+mn-lt"/>
              <a:ea typeface="+mn-ea"/>
              <a:cs typeface="+mn-cs"/>
            </a:rPr>
            <a:t>J contract</a:t>
          </a:r>
          <a:r>
            <a:rPr lang="en-US" sz="850" b="1" baseline="0">
              <a:solidFill>
                <a:schemeClr val="dk1"/>
              </a:solidFill>
              <a:effectLst/>
              <a:latin typeface="+mn-lt"/>
              <a:ea typeface="+mn-ea"/>
              <a:cs typeface="+mn-cs"/>
            </a:rPr>
            <a:t> </a:t>
          </a:r>
          <a:r>
            <a:rPr lang="en-US" sz="850" b="1">
              <a:solidFill>
                <a:schemeClr val="dk1"/>
              </a:solidFill>
              <a:effectLst/>
              <a:latin typeface="+mn-lt"/>
              <a:ea typeface="+mn-ea"/>
              <a:cs typeface="+mn-cs"/>
            </a:rPr>
            <a:t>for FY 2017-18 </a:t>
          </a:r>
          <a:r>
            <a:rPr lang="en-US" sz="850" b="1" baseline="0">
              <a:solidFill>
                <a:schemeClr val="dk1"/>
              </a:solidFill>
              <a:effectLst/>
              <a:latin typeface="+mn-lt"/>
              <a:ea typeface="+mn-ea"/>
              <a:cs typeface="+mn-cs"/>
            </a:rPr>
            <a:t>was </a:t>
          </a:r>
          <a:r>
            <a:rPr lang="en-US" sz="850" b="1">
              <a:solidFill>
                <a:schemeClr val="dk1"/>
              </a:solidFill>
              <a:effectLst/>
              <a:latin typeface="+mn-lt"/>
              <a:ea typeface="+mn-ea"/>
              <a:cs typeface="+mn-cs"/>
            </a:rPr>
            <a:t>approved during the last year’s budget cycle and none of the</a:t>
          </a:r>
          <a:r>
            <a:rPr lang="en-US" sz="850" b="1" baseline="0">
              <a:solidFill>
                <a:schemeClr val="dk1"/>
              </a:solidFill>
              <a:effectLst/>
              <a:latin typeface="+mn-lt"/>
              <a:ea typeface="+mn-ea"/>
              <a:cs typeface="+mn-cs"/>
            </a:rPr>
            <a:t> assumptions/costs have </a:t>
          </a:r>
          <a:r>
            <a:rPr lang="en-US" sz="850" b="1">
              <a:solidFill>
                <a:schemeClr val="dk1"/>
              </a:solidFill>
              <a:effectLst/>
              <a:latin typeface="+mn-lt"/>
              <a:ea typeface="+mn-ea"/>
              <a:cs typeface="+mn-cs"/>
            </a:rPr>
            <a:t>changed.</a:t>
          </a:r>
          <a:r>
            <a:rPr lang="en-US" sz="850" b="1" baseline="0">
              <a:solidFill>
                <a:schemeClr val="dk1"/>
              </a:solidFill>
              <a:effectLst/>
              <a:latin typeface="+mn-lt"/>
              <a:ea typeface="+mn-ea"/>
              <a:cs typeface="+mn-cs"/>
            </a:rPr>
            <a:t>  The Department is seeking approval for the A</a:t>
          </a:r>
          <a:r>
            <a:rPr lang="en-US" sz="850" b="1">
              <a:solidFill>
                <a:schemeClr val="dk1"/>
              </a:solidFill>
              <a:effectLst/>
              <a:latin typeface="+mn-lt"/>
              <a:ea typeface="+mn-ea"/>
              <a:cs typeface="+mn-cs"/>
            </a:rPr>
            <a:t>ssembly of Vote-by-Mail</a:t>
          </a:r>
          <a:r>
            <a:rPr lang="en-US" sz="850" b="1" baseline="0">
              <a:solidFill>
                <a:schemeClr val="dk1"/>
              </a:solidFill>
              <a:effectLst/>
              <a:latin typeface="+mn-lt"/>
              <a:ea typeface="+mn-ea"/>
              <a:cs typeface="+mn-cs"/>
            </a:rPr>
            <a:t> Packets Prop </a:t>
          </a:r>
          <a:r>
            <a:rPr lang="en-US" sz="850" b="1">
              <a:solidFill>
                <a:schemeClr val="dk1"/>
              </a:solidFill>
              <a:effectLst/>
              <a:latin typeface="+mn-lt"/>
              <a:ea typeface="+mn-ea"/>
              <a:cs typeface="+mn-cs"/>
            </a:rPr>
            <a:t>J contract for FY 2018-19.</a:t>
          </a:r>
          <a:r>
            <a:rPr lang="en-US" sz="850" b="1" baseline="0">
              <a:solidFill>
                <a:schemeClr val="dk1"/>
              </a:solidFill>
              <a:effectLst/>
              <a:latin typeface="+mn-lt"/>
              <a:ea typeface="+mn-ea"/>
              <a:cs typeface="+mn-cs"/>
            </a:rPr>
            <a:t> </a:t>
          </a:r>
          <a:r>
            <a:rPr lang="en-US" sz="850" b="1">
              <a:solidFill>
                <a:schemeClr val="dk1"/>
              </a:solidFill>
              <a:effectLst/>
              <a:latin typeface="+mn-lt"/>
              <a:ea typeface="+mn-ea"/>
              <a:cs typeface="+mn-cs"/>
            </a:rPr>
            <a:t> </a:t>
          </a:r>
          <a:endParaRPr lang="en-US" sz="85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JBullen\LOCALS~1\Temp\notes003EDB\~724763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AY-CH01\Data\Budget\2016-2017\Budget%20Instructions\FT2015-16%2016-17%20Budget%20Forms%20-%20with%20COIT%20Update%202014.12.30%20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BUDGET\2012\Budget%20Instructions\Prop%20J\Prop%20J%20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dmacaulay\AppData\Local\Microsoft\Windows\Temporary%20Internet%20Files\Content.Outlook\TMP4K1MF\FY13-14andFY14-15_Budget%20Forms_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BUDGET\2012\Budget%20Instructions\Prop%20J\Prop%20J%20S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macaulay\AppData\Local\Microsoft\Windows\Temporary%20Internet%20Files\Content.Outlook\TMP4K1MF\Budget%20Instruction%20Forms_FINAL%20FY12-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udget%20Instructions\FY12-13%20Budget%20Forms_MBOedits_2011.11.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BUDGET\2011\Two%20year%20budget\Two-Year%20Budget%20Forms-ACTIV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UDGET\2011\Two%20year%20budget\Two-Year%20Budget%20Forms-ACTIV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sfgov.org/DOCUME~1/CCZERW~1.CON/LOCALS~1/Temp/notes9B2956/~46915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CCZERW~1.CON\LOCALS~1\Temp\notes9B2956\Form%2010%20-%20Capit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Y-CH01\DOCUME~1\CCZERW~1.CON\LOCALS~1\Temp\notes9B2956\Form%2010%20-%20Capit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dmacaulay\AppData\Local\Microsoft\Windows\Temporary%20Internet%20Files\Content.Outlook\TMP4K1MF\Form%202C_111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A - MajorChanges"/>
      <sheetName val="Form 1B-Graph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9-Capital Request (Online)"/>
      <sheetName val="Form 10-One Time Efficiency"/>
      <sheetName val="Form 11A - Contracts Non-ICT"/>
      <sheetName val="Form 11B - Contracts ICT"/>
      <sheetName val="FMCS"/>
      <sheetName val="Contact Sheet"/>
      <sheetName val="Prop J - Main Template"/>
      <sheetName val="Prop J Contract Cost Detail"/>
      <sheetName val="Prop J Summary"/>
      <sheetName val="Prop J - Sample"/>
    </sheetNames>
    <sheetDataSet>
      <sheetData sheetId="0" refreshError="1"/>
      <sheetData sheetId="1" refreshError="1"/>
      <sheetData sheetId="2" refreshError="1"/>
      <sheetData sheetId="3">
        <row r="3">
          <cell r="Q3" t="str">
            <v>Yes</v>
          </cell>
        </row>
        <row r="4">
          <cell r="Q4" t="str">
            <v>No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Major Changes Table"/>
      <sheetName val="1B Graphs"/>
      <sheetName val="1C General Fund Enhancements"/>
      <sheetName val="2B Fees &amp; Fines"/>
      <sheetName val="2C Cost Recovery"/>
      <sheetName val="2D Fee Eliminations"/>
      <sheetName val="3A Expenditure Report"/>
      <sheetName val="4A &amp; 4B Equipment"/>
      <sheetName val="4C Base Equipment"/>
      <sheetName val="5 IT Requests--&gt;"/>
      <sheetName val="5D COIT Project Justification"/>
      <sheetName val="5E COIT Financial Worksheet"/>
      <sheetName val="6 Capital Request (Online)"/>
      <sheetName val="7 Position Changes"/>
      <sheetName val="8 Legislative Changes"/>
      <sheetName val="9A Contracts Non-ICT"/>
      <sheetName val="9B Contracts ICT"/>
      <sheetName val="FMCS100"/>
      <sheetName val="Prop J Summary"/>
      <sheetName val="Prop J Main Template"/>
      <sheetName val="Prop J Cost Detail"/>
      <sheetName val="Prop J Sample"/>
      <sheetName val="Contact Sheet"/>
      <sheetName val="Sheet1"/>
      <sheetName val="Sheet2"/>
      <sheetName val="Sheet3"/>
      <sheetName val="2A Revenue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
          <cell r="F12">
            <v>0</v>
          </cell>
        </row>
        <row r="33">
          <cell r="F33">
            <v>0</v>
          </cell>
        </row>
        <row r="40">
          <cell r="F40">
            <v>0</v>
          </cell>
        </row>
      </sheetData>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J - Main"/>
      <sheetName val="Prop J Contract Cost Detail"/>
      <sheetName val="Prop J Summary"/>
      <sheetName val="Contract Cost Detail"/>
      <sheetName val="Summary"/>
    </sheetNames>
    <sheetDataSet>
      <sheetData sheetId="0">
        <row r="3">
          <cell r="A3" t="str">
            <v>[DEPARTMENT], [DIVISION]</v>
          </cell>
        </row>
        <row r="45">
          <cell r="G45">
            <v>0</v>
          </cell>
        </row>
        <row r="52">
          <cell r="G52">
            <v>0</v>
          </cell>
        </row>
      </sheetData>
      <sheetData sheetId="1" refreshError="1"/>
      <sheetData sheetId="2"/>
      <sheetData sheetId="3">
        <row r="10">
          <cell r="P10">
            <v>0</v>
          </cell>
        </row>
      </sheetData>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A - MajorChangesTable"/>
      <sheetName val="Form 1B-Graphs"/>
      <sheetName val="Form 2A-Revenue Report"/>
      <sheetName val="Form 2B-Fees &amp; Fines"/>
      <sheetName val="Form 3A-Expenditure Report"/>
      <sheetName val="Form 3B-Children's Services"/>
      <sheetName val="Form 3C-Public Education Fund"/>
      <sheetName val="Form 4-Equipment"/>
      <sheetName val="Form 5-IT (Online)"/>
      <sheetName val="Form 7-Position Changes"/>
      <sheetName val="Form 8-Legislative Changes"/>
      <sheetName val="Form 9-Capital Request (Online)"/>
      <sheetName val="Form 10A-Contracts Non-ICT"/>
      <sheetName val="Form 10B-Contracts ICT"/>
      <sheetName val="FMCA"/>
      <sheetName val="Contact Sheet"/>
      <sheetName val="Prop J - Main Template"/>
      <sheetName val="Prop J Contract Cost Detail"/>
      <sheetName val="Prop J - 14-15 Main Template"/>
      <sheetName val="PropJ 1415 Contract Cost Detail"/>
      <sheetName val="Prop J Summary"/>
      <sheetName val="Prop J - Samp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0">
          <cell r="P10">
            <v>0</v>
          </cell>
          <cell r="Q10">
            <v>0</v>
          </cell>
        </row>
        <row r="14">
          <cell r="P14">
            <v>0</v>
          </cell>
          <cell r="Q14">
            <v>0</v>
          </cell>
        </row>
      </sheetData>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J - Main"/>
      <sheetName val="Contract Cost Detail"/>
      <sheetName val="Summary"/>
    </sheetNames>
    <sheetDataSet>
      <sheetData sheetId="0" refreshError="1"/>
      <sheetData sheetId="1" refreshError="1">
        <row r="5">
          <cell r="F5">
            <v>20670041</v>
          </cell>
          <cell r="G5">
            <v>20670041</v>
          </cell>
        </row>
        <row r="10">
          <cell r="P10">
            <v>15054.02513089007</v>
          </cell>
          <cell r="Q10">
            <v>18299.235392670136</v>
          </cell>
        </row>
        <row r="11">
          <cell r="P11">
            <v>11965.085026178031</v>
          </cell>
          <cell r="Q11">
            <v>14548.751623036665</v>
          </cell>
        </row>
        <row r="15">
          <cell r="P15">
            <v>6400.5056852356083</v>
          </cell>
          <cell r="Q15">
            <v>7212.1327717068025</v>
          </cell>
        </row>
        <row r="16">
          <cell r="P16">
            <v>5627.9617650471264</v>
          </cell>
          <cell r="Q16">
            <v>6274.1367809214717</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A - MajorChangesTable"/>
      <sheetName val="Form 1B-Graphs"/>
      <sheetName val="Form 2A-Revenue Report"/>
      <sheetName val="Form 2B-Fees &amp; Fines"/>
      <sheetName val="Form 2C-Fee Cost Recovery "/>
      <sheetName val="Form 2C-Sample"/>
      <sheetName val="Form 3A-Expenditure Report"/>
      <sheetName val="Form 3B-Children's Services"/>
      <sheetName val="Form 3C-Public Education Fund"/>
      <sheetName val="Form 4-Equipment"/>
      <sheetName val="Form 5-IT (Online)"/>
      <sheetName val="Form 6-Contingency Plan"/>
      <sheetName val="Form 7-Position Changes"/>
      <sheetName val="Form 8-Legislative Changes"/>
      <sheetName val="Form 9-Capital Request (Online)"/>
      <sheetName val="Form 10-One Time Efficiency"/>
      <sheetName val="Form 11A - Contracts Non-IC"/>
      <sheetName val="Form 11B - Contracts ICT"/>
      <sheetName val="FMCS"/>
      <sheetName val="Contact Sheet"/>
      <sheetName val="Prop J - Main Template"/>
      <sheetName val="Prop J Contract Cost Detail"/>
      <sheetName val="Prop J Summary"/>
      <sheetName val="Prop J - Sample"/>
    </sheetNames>
    <sheetDataSet>
      <sheetData sheetId="0"/>
      <sheetData sheetId="1"/>
      <sheetData sheetId="2"/>
      <sheetData sheetId="3">
        <row r="4">
          <cell r="Q4" t="str">
            <v>Yes</v>
          </cell>
        </row>
        <row r="5">
          <cell r="Q5"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A - MajorChanges"/>
      <sheetName val="Form 1B-Graph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9-Capital Request (Online)"/>
      <sheetName val="Form 10-One Time Efficiency"/>
      <sheetName val="Form 11A - Contracts Non-ICT"/>
      <sheetName val="Form 11B - Contracts ICT"/>
      <sheetName val="FMCS"/>
      <sheetName val="Contact Sheet"/>
      <sheetName val="Prop J - Main Template"/>
      <sheetName val="Prop J Contract Cost Detail"/>
      <sheetName val="Prop J Summary"/>
      <sheetName val="Prop J - Sample"/>
    </sheetNames>
    <sheetDataSet>
      <sheetData sheetId="0" refreshError="1"/>
      <sheetData sheetId="1" refreshError="1"/>
      <sheetData sheetId="2" refreshError="1"/>
      <sheetData sheetId="3">
        <row r="3">
          <cell r="Q3" t="str">
            <v>Yes</v>
          </cell>
        </row>
        <row r="4">
          <cell r="Q4" t="str">
            <v>No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 Major Change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10-One Time Efficiency"/>
      <sheetName val="Form 11-Contracts"/>
      <sheetName val="FMCS"/>
      <sheetName val="Contact Sheet"/>
      <sheetName val="Prop J Template"/>
      <sheetName val="Prop J Sample"/>
    </sheetNames>
    <sheetDataSet>
      <sheetData sheetId="0"/>
      <sheetData sheetId="1"/>
      <sheetData sheetId="2">
        <row r="3">
          <cell r="Q3" t="str">
            <v>Yes</v>
          </cell>
        </row>
        <row r="4">
          <cell r="Q4"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 Major Changes"/>
      <sheetName val="Form 2A-Revenue Report"/>
      <sheetName val="Form 2B-Fees &amp; Fines"/>
      <sheetName val="Form 2C-Fee Cost Recovery"/>
      <sheetName val="Form 2C-Sample"/>
      <sheetName val="Form 3A-Expenditure Report"/>
      <sheetName val="Form 3B-Children's Services"/>
      <sheetName val="Form 3C-Public Education Fund"/>
      <sheetName val="Form 4-Equipment"/>
      <sheetName val="Form 5-IT (Online)"/>
      <sheetName val="Form 6-Contingency Plan"/>
      <sheetName val="Form 7-Position Reductions"/>
      <sheetName val="Form 8-Legislative Changes"/>
      <sheetName val="Form 10-One Time Efficiency"/>
      <sheetName val="Form 11-Contracts"/>
      <sheetName val="FMCS"/>
      <sheetName val="Contact Sheet"/>
      <sheetName val="Prop J Template"/>
      <sheetName val="Prop J Sample"/>
    </sheetNames>
    <sheetDataSet>
      <sheetData sheetId="0"/>
      <sheetData sheetId="1"/>
      <sheetData sheetId="2">
        <row r="3">
          <cell r="Q3" t="str">
            <v>Yes</v>
          </cell>
        </row>
        <row r="4">
          <cell r="Q4"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Request Form"/>
      <sheetName val="Drop-Down Menu Lists"/>
      <sheetName val="DROP DOWN LIST"/>
    </sheetNames>
    <sheetDataSet>
      <sheetData sheetId="0"/>
      <sheetData sheetId="1">
        <row r="2">
          <cell r="A2" t="str">
            <v>**Subsystem Choices**</v>
          </cell>
        </row>
        <row r="3">
          <cell r="A3" t="str">
            <v>Roof - Tile</v>
          </cell>
        </row>
        <row r="4">
          <cell r="A4" t="str">
            <v>Roof - Metal, Concrete</v>
          </cell>
        </row>
        <row r="5">
          <cell r="A5" t="str">
            <v>Roof - Built-up, Mmbrn, Cdr, Shingle</v>
          </cell>
        </row>
        <row r="6">
          <cell r="A6" t="str">
            <v>Roof - 15-yr roof</v>
          </cell>
        </row>
        <row r="7">
          <cell r="A7" t="str">
            <v>Rooftop Plaza</v>
          </cell>
        </row>
        <row r="8">
          <cell r="A8" t="str">
            <v>Bldg Exterior (Hard)</v>
          </cell>
        </row>
        <row r="9">
          <cell r="A9" t="str">
            <v>Bldg Exterior (Soft)</v>
          </cell>
        </row>
        <row r="10">
          <cell r="A10" t="str">
            <v>Bldg Exterior (CW)</v>
          </cell>
        </row>
        <row r="11">
          <cell r="A11" t="str">
            <v>Elevators &amp; Conveying Systems</v>
          </cell>
        </row>
        <row r="12">
          <cell r="A12" t="str">
            <v>HVAC - Equipment</v>
          </cell>
        </row>
        <row r="13">
          <cell r="A13" t="str">
            <v>HVAC - Controls</v>
          </cell>
        </row>
        <row r="14">
          <cell r="A14" t="str">
            <v>HVAC - Distribution Systems</v>
          </cell>
        </row>
        <row r="15">
          <cell r="A15" t="str">
            <v>Electrical Equipment</v>
          </cell>
        </row>
        <row r="16">
          <cell r="A16" t="str">
            <v>Electrical Rough-in</v>
          </cell>
        </row>
        <row r="17">
          <cell r="A17" t="str">
            <v>Plumbing Fixtures</v>
          </cell>
        </row>
        <row r="18">
          <cell r="A18" t="str">
            <v>Plumbing Rough-in</v>
          </cell>
        </row>
        <row r="19">
          <cell r="A19" t="str">
            <v>Fire Protection Systems</v>
          </cell>
        </row>
        <row r="20">
          <cell r="A20" t="str">
            <v>Fire Detection Systems</v>
          </cell>
        </row>
        <row r="21">
          <cell r="A21" t="str">
            <v>CCMS (Security, Surveillance Systems)</v>
          </cell>
        </row>
        <row r="22">
          <cell r="A22" t="str">
            <v>Built-in Equipment and Specialties</v>
          </cell>
        </row>
        <row r="23">
          <cell r="A23" t="str">
            <v>Hospital Equipment</v>
          </cell>
        </row>
        <row r="24">
          <cell r="A24" t="str">
            <v>Interior Finishes</v>
          </cell>
        </row>
        <row r="25">
          <cell r="A25" t="str">
            <v>Public Restrooms</v>
          </cell>
        </row>
        <row r="26">
          <cell r="A26" t="str">
            <v>**Infrastructure Categories** (below)</v>
          </cell>
        </row>
        <row r="27">
          <cell r="A27" t="str">
            <v>Roads</v>
          </cell>
        </row>
        <row r="28">
          <cell r="A28" t="str">
            <v>Landscape and Hardscape</v>
          </cell>
        </row>
        <row r="29">
          <cell r="A29" t="str">
            <v>Utilities Distribution</v>
          </cell>
        </row>
        <row r="30">
          <cell r="A30" t="str">
            <v>Utilities Generation</v>
          </cell>
        </row>
        <row r="31">
          <cell r="A31" t="str">
            <v>Security Systems</v>
          </cell>
        </row>
        <row r="32">
          <cell r="A32" t="str">
            <v>Miscellaneous</v>
          </cell>
        </row>
        <row r="37">
          <cell r="A37" t="str">
            <v>Enhancement</v>
          </cell>
        </row>
        <row r="38">
          <cell r="A38" t="str">
            <v>Facility Renewal</v>
          </cell>
        </row>
        <row r="39">
          <cell r="A39" t="str">
            <v>Facility Maintenance</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Request Form"/>
      <sheetName val="Drop-Down Menu Lists"/>
    </sheetNames>
    <sheetDataSet>
      <sheetData sheetId="0"/>
      <sheetData sheetId="1">
        <row r="2">
          <cell r="A2" t="str">
            <v>**Subsystem Choices**</v>
          </cell>
        </row>
        <row r="3">
          <cell r="A3" t="str">
            <v>Roof - Tile</v>
          </cell>
        </row>
        <row r="4">
          <cell r="A4" t="str">
            <v>Roof - Metal, Concrete</v>
          </cell>
        </row>
        <row r="5">
          <cell r="A5" t="str">
            <v>Roof - Built-up, Mmbrn, Cdr, Shingle</v>
          </cell>
        </row>
        <row r="6">
          <cell r="A6" t="str">
            <v>Roof - 15-yr roof</v>
          </cell>
        </row>
        <row r="7">
          <cell r="A7" t="str">
            <v>Rooftop Plaza</v>
          </cell>
        </row>
        <row r="8">
          <cell r="A8" t="str">
            <v>Bldg Exterior (Hard)</v>
          </cell>
        </row>
        <row r="9">
          <cell r="A9" t="str">
            <v>Bldg Exterior (Soft)</v>
          </cell>
        </row>
        <row r="10">
          <cell r="A10" t="str">
            <v>Bldg Exterior (CW)</v>
          </cell>
        </row>
        <row r="11">
          <cell r="A11" t="str">
            <v>Elevators &amp; Conveying Systems</v>
          </cell>
        </row>
        <row r="12">
          <cell r="A12" t="str">
            <v>HVAC - Equipment</v>
          </cell>
        </row>
        <row r="13">
          <cell r="A13" t="str">
            <v>HVAC - Controls</v>
          </cell>
        </row>
        <row r="14">
          <cell r="A14" t="str">
            <v>HVAC - Distribution Systems</v>
          </cell>
        </row>
        <row r="15">
          <cell r="A15" t="str">
            <v>Electrical Equipment</v>
          </cell>
        </row>
        <row r="16">
          <cell r="A16" t="str">
            <v>Electrical Rough-in</v>
          </cell>
        </row>
        <row r="17">
          <cell r="A17" t="str">
            <v>Plumbing Fixtures</v>
          </cell>
        </row>
        <row r="18">
          <cell r="A18" t="str">
            <v>Plumbing Rough-in</v>
          </cell>
        </row>
        <row r="19">
          <cell r="A19" t="str">
            <v>Fire Protection Systems</v>
          </cell>
        </row>
        <row r="20">
          <cell r="A20" t="str">
            <v>Fire Detection Systems</v>
          </cell>
        </row>
        <row r="21">
          <cell r="A21" t="str">
            <v>CCMS (Security, Surveillance Systems)</v>
          </cell>
        </row>
        <row r="22">
          <cell r="A22" t="str">
            <v>Built-in Equipment and Specialties</v>
          </cell>
        </row>
        <row r="23">
          <cell r="A23" t="str">
            <v>Hospital Equipment</v>
          </cell>
        </row>
        <row r="24">
          <cell r="A24" t="str">
            <v>Interior Finishes</v>
          </cell>
        </row>
        <row r="25">
          <cell r="A25" t="str">
            <v>Public Restrooms</v>
          </cell>
        </row>
        <row r="26">
          <cell r="A26" t="str">
            <v>**Infrastructure Categories** (below)</v>
          </cell>
        </row>
        <row r="27">
          <cell r="A27" t="str">
            <v>Roads</v>
          </cell>
        </row>
        <row r="28">
          <cell r="A28" t="str">
            <v>Landscape and Hardscape</v>
          </cell>
        </row>
        <row r="29">
          <cell r="A29" t="str">
            <v>Utilities Distribution</v>
          </cell>
        </row>
        <row r="30">
          <cell r="A30" t="str">
            <v>Utilities Generation</v>
          </cell>
        </row>
        <row r="31">
          <cell r="A31" t="str">
            <v>Security Systems</v>
          </cell>
        </row>
        <row r="32">
          <cell r="A32" t="str">
            <v>Miscellaneous</v>
          </cell>
        </row>
        <row r="37">
          <cell r="A37" t="str">
            <v>Enhancement</v>
          </cell>
        </row>
        <row r="38">
          <cell r="A38" t="str">
            <v>Facility Renewal</v>
          </cell>
        </row>
        <row r="39">
          <cell r="A39" t="str">
            <v>Facility Maintenance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Request Form"/>
      <sheetName val="Drop-Down Menu Lists"/>
    </sheetNames>
    <sheetDataSet>
      <sheetData sheetId="0"/>
      <sheetData sheetId="1">
        <row r="2">
          <cell r="A2" t="str">
            <v>**Subsystem Choices**</v>
          </cell>
        </row>
        <row r="3">
          <cell r="A3" t="str">
            <v>Roof - Tile</v>
          </cell>
        </row>
        <row r="4">
          <cell r="A4" t="str">
            <v>Roof - Metal, Concrete</v>
          </cell>
        </row>
        <row r="5">
          <cell r="A5" t="str">
            <v>Roof - Built-up, Mmbrn, Cdr, Shingle</v>
          </cell>
        </row>
        <row r="6">
          <cell r="A6" t="str">
            <v>Roof - 15-yr roof</v>
          </cell>
        </row>
        <row r="7">
          <cell r="A7" t="str">
            <v>Rooftop Plaza</v>
          </cell>
        </row>
        <row r="8">
          <cell r="A8" t="str">
            <v>Bldg Exterior (Hard)</v>
          </cell>
        </row>
        <row r="9">
          <cell r="A9" t="str">
            <v>Bldg Exterior (Soft)</v>
          </cell>
        </row>
        <row r="10">
          <cell r="A10" t="str">
            <v>Bldg Exterior (CW)</v>
          </cell>
        </row>
        <row r="11">
          <cell r="A11" t="str">
            <v>Elevators &amp; Conveying Systems</v>
          </cell>
        </row>
        <row r="12">
          <cell r="A12" t="str">
            <v>HVAC - Equipment</v>
          </cell>
        </row>
        <row r="13">
          <cell r="A13" t="str">
            <v>HVAC - Controls</v>
          </cell>
        </row>
        <row r="14">
          <cell r="A14" t="str">
            <v>HVAC - Distribution Systems</v>
          </cell>
        </row>
        <row r="15">
          <cell r="A15" t="str">
            <v>Electrical Equipment</v>
          </cell>
        </row>
        <row r="16">
          <cell r="A16" t="str">
            <v>Electrical Rough-in</v>
          </cell>
        </row>
        <row r="17">
          <cell r="A17" t="str">
            <v>Plumbing Fixtures</v>
          </cell>
        </row>
        <row r="18">
          <cell r="A18" t="str">
            <v>Plumbing Rough-in</v>
          </cell>
        </row>
        <row r="19">
          <cell r="A19" t="str">
            <v>Fire Protection Systems</v>
          </cell>
        </row>
        <row r="20">
          <cell r="A20" t="str">
            <v>Fire Detection Systems</v>
          </cell>
        </row>
        <row r="21">
          <cell r="A21" t="str">
            <v>CCMS (Security, Surveillance Systems)</v>
          </cell>
        </row>
        <row r="22">
          <cell r="A22" t="str">
            <v>Built-in Equipment and Specialties</v>
          </cell>
        </row>
        <row r="23">
          <cell r="A23" t="str">
            <v>Hospital Equipment</v>
          </cell>
        </row>
        <row r="24">
          <cell r="A24" t="str">
            <v>Interior Finishes</v>
          </cell>
        </row>
        <row r="25">
          <cell r="A25" t="str">
            <v>Public Restrooms</v>
          </cell>
        </row>
        <row r="26">
          <cell r="A26" t="str">
            <v>**Infrastructure Categories** (below)</v>
          </cell>
        </row>
        <row r="27">
          <cell r="A27" t="str">
            <v>Roads</v>
          </cell>
        </row>
        <row r="28">
          <cell r="A28" t="str">
            <v>Landscape and Hardscape</v>
          </cell>
        </row>
        <row r="29">
          <cell r="A29" t="str">
            <v>Utilities Distribution</v>
          </cell>
        </row>
        <row r="30">
          <cell r="A30" t="str">
            <v>Utilities Generation</v>
          </cell>
        </row>
        <row r="31">
          <cell r="A31" t="str">
            <v>Security Systems</v>
          </cell>
        </row>
        <row r="32">
          <cell r="A32" t="str">
            <v>Miscellaneous</v>
          </cell>
        </row>
        <row r="37">
          <cell r="A37" t="str">
            <v>Enhancement</v>
          </cell>
        </row>
        <row r="38">
          <cell r="A38" t="str">
            <v>Facility Renewal</v>
          </cell>
        </row>
        <row r="39">
          <cell r="A39" t="str">
            <v>Facility Maintenance</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2C - Cost Recovery"/>
      <sheetName val="Worksheet_14-15"/>
      <sheetName val="Worksheet_15-16"/>
    </sheetNames>
    <sheetDataSet>
      <sheetData sheetId="0">
        <row r="25">
          <cell r="D25">
            <v>5000</v>
          </cell>
        </row>
        <row r="144">
          <cell r="F144">
            <v>0</v>
          </cell>
        </row>
        <row r="153">
          <cell r="B153">
            <v>0</v>
          </cell>
        </row>
        <row r="161">
          <cell r="B161">
            <v>0</v>
          </cell>
        </row>
        <row r="169">
          <cell r="B169">
            <v>0</v>
          </cell>
        </row>
      </sheetData>
      <sheetData sheetId="1"/>
      <sheetData sheetId="2"/>
    </sheetDataSet>
  </externalBook>
</externalLink>
</file>

<file path=xl/tables/table1.xml><?xml version="1.0" encoding="utf-8"?>
<table xmlns="http://schemas.openxmlformats.org/spreadsheetml/2006/main" id="1" name="Table1" displayName="Table1" ref="B1:F67" totalsRowShown="0" dataDxfId="6" headerRowBorderDxfId="7" tableBorderDxfId="5">
  <sortState ref="B2:F67">
    <sortCondition ref="C1:C67"/>
  </sortState>
  <tableColumns count="5">
    <tableColumn id="1" name="Dept. #" dataDxfId="4"/>
    <tableColumn id="2" name="Code" dataDxfId="3"/>
    <tableColumn id="3" name="Department Name" dataDxfId="2"/>
    <tableColumn id="4" name="Controller's Office" dataDxfId="1"/>
    <tableColumn id="5" name="Mayor's Office"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http://admweb/AdminServices/Fleetmgmt/DocsForms/CityVehicleProcurementWorkshop/VehicleAcquisitionRequestFormFMCS%20100-2015.pdf"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nataliya.kuzina@sfgov.org" TargetMode="Externa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B1:O35"/>
  <sheetViews>
    <sheetView topLeftCell="C1" zoomScaleNormal="100" zoomScaleSheetLayoutView="90" workbookViewId="0">
      <selection activeCell="D36" sqref="D36"/>
    </sheetView>
  </sheetViews>
  <sheetFormatPr defaultColWidth="9.140625" defaultRowHeight="14.25"/>
  <cols>
    <col min="1" max="1" width="6" style="3" customWidth="1"/>
    <col min="2" max="2" width="17" style="3" customWidth="1"/>
    <col min="3" max="3" width="12.140625" style="3" customWidth="1"/>
    <col min="4" max="4" width="13.7109375" style="3" customWidth="1"/>
    <col min="5" max="5" width="18.140625" style="3" customWidth="1"/>
    <col min="6" max="6" width="12.140625" style="3" customWidth="1"/>
    <col min="7" max="7" width="19.140625" style="3" customWidth="1"/>
    <col min="8" max="8" width="16.85546875" style="4" customWidth="1"/>
    <col min="9" max="9" width="17.140625" style="3" customWidth="1"/>
    <col min="10" max="10" width="15.28515625" style="3" customWidth="1"/>
    <col min="11" max="11" width="19.140625" style="5" customWidth="1"/>
    <col min="12" max="12" width="13.7109375" style="3" customWidth="1"/>
    <col min="13" max="13" width="17.140625" style="3" customWidth="1"/>
    <col min="14" max="14" width="13.28515625" style="3" customWidth="1"/>
    <col min="15" max="15" width="36.7109375" style="3" customWidth="1"/>
    <col min="16" max="16384" width="9.140625" style="3"/>
  </cols>
  <sheetData>
    <row r="1" spans="2:15" ht="18">
      <c r="B1" s="1" t="s">
        <v>0</v>
      </c>
      <c r="D1" s="2"/>
    </row>
    <row r="2" spans="2:15" ht="18">
      <c r="B2" s="6" t="s">
        <v>1</v>
      </c>
      <c r="D2" s="7"/>
    </row>
    <row r="4" spans="2:15">
      <c r="B4" s="3" t="s">
        <v>644</v>
      </c>
    </row>
    <row r="5" spans="2:15" ht="15" thickBot="1"/>
    <row r="6" spans="2:15" s="10" customFormat="1" ht="16.5" thickBot="1">
      <c r="B6" s="8" t="s">
        <v>2</v>
      </c>
      <c r="C6" s="8"/>
      <c r="D6" s="8"/>
      <c r="E6" s="8"/>
      <c r="F6" s="8"/>
      <c r="G6" s="9"/>
      <c r="K6" s="11"/>
    </row>
    <row r="7" spans="2:15" s="10" customFormat="1" ht="15.75" thickBot="1">
      <c r="B7" s="10" t="s">
        <v>3</v>
      </c>
      <c r="H7" s="12"/>
      <c r="K7" s="11"/>
    </row>
    <row r="8" spans="2:15" s="18" customFormat="1" ht="69.75" customHeight="1">
      <c r="B8" s="13" t="s">
        <v>545</v>
      </c>
      <c r="C8" s="13" t="s">
        <v>4</v>
      </c>
      <c r="D8" s="13" t="s">
        <v>5</v>
      </c>
      <c r="E8" s="13" t="s">
        <v>9</v>
      </c>
      <c r="F8" s="13" t="s">
        <v>712</v>
      </c>
      <c r="G8" s="13" t="s">
        <v>691</v>
      </c>
      <c r="H8" s="14" t="s">
        <v>692</v>
      </c>
      <c r="I8" s="15" t="s">
        <v>693</v>
      </c>
      <c r="J8" s="16" t="s">
        <v>694</v>
      </c>
      <c r="K8" s="17" t="s">
        <v>667</v>
      </c>
      <c r="L8" s="14" t="s">
        <v>668</v>
      </c>
      <c r="M8" s="15" t="s">
        <v>669</v>
      </c>
      <c r="N8" s="16" t="s">
        <v>670</v>
      </c>
      <c r="O8" s="17" t="s">
        <v>8</v>
      </c>
    </row>
    <row r="9" spans="2:15" ht="16.5" customHeight="1">
      <c r="B9" s="19"/>
      <c r="C9" s="19"/>
      <c r="D9" s="19"/>
      <c r="E9" s="19"/>
      <c r="F9" s="19"/>
      <c r="G9" s="19"/>
      <c r="H9" s="20"/>
      <c r="I9" s="21"/>
      <c r="J9" s="22"/>
      <c r="K9" s="23"/>
      <c r="L9" s="24"/>
      <c r="M9" s="23"/>
      <c r="N9" s="22"/>
      <c r="O9" s="25"/>
    </row>
    <row r="10" spans="2:15" ht="16.5" customHeight="1">
      <c r="B10" s="19"/>
      <c r="C10" s="19"/>
      <c r="D10" s="19"/>
      <c r="E10" s="19"/>
      <c r="F10" s="19"/>
      <c r="G10" s="19"/>
      <c r="H10" s="20"/>
      <c r="I10" s="21"/>
      <c r="J10" s="22"/>
      <c r="K10" s="23"/>
      <c r="L10" s="24"/>
      <c r="M10" s="23"/>
      <c r="N10" s="22"/>
      <c r="O10" s="25"/>
    </row>
    <row r="11" spans="2:15" ht="16.5" customHeight="1">
      <c r="B11" s="19"/>
      <c r="C11" s="19"/>
      <c r="D11" s="19"/>
      <c r="E11" s="19"/>
      <c r="F11" s="19"/>
      <c r="G11" s="19"/>
      <c r="H11" s="20"/>
      <c r="I11" s="21"/>
      <c r="J11" s="22"/>
      <c r="K11" s="23"/>
      <c r="L11" s="24"/>
      <c r="M11" s="23"/>
      <c r="N11" s="22"/>
      <c r="O11" s="25"/>
    </row>
    <row r="12" spans="2:15" ht="16.5" customHeight="1">
      <c r="B12" s="19"/>
      <c r="C12" s="19"/>
      <c r="D12" s="19"/>
      <c r="E12" s="19"/>
      <c r="F12" s="19"/>
      <c r="G12" s="19"/>
      <c r="H12" s="20"/>
      <c r="I12" s="21"/>
      <c r="J12" s="22"/>
      <c r="K12" s="23"/>
      <c r="L12" s="24"/>
      <c r="M12" s="23"/>
      <c r="N12" s="22"/>
      <c r="O12" s="25"/>
    </row>
    <row r="13" spans="2:15" ht="16.5" customHeight="1">
      <c r="B13" s="19"/>
      <c r="C13" s="19"/>
      <c r="D13" s="19"/>
      <c r="E13" s="19"/>
      <c r="F13" s="19"/>
      <c r="G13" s="19"/>
      <c r="H13" s="20"/>
      <c r="I13" s="21"/>
      <c r="J13" s="22"/>
      <c r="K13" s="23"/>
      <c r="L13" s="24"/>
      <c r="M13" s="23"/>
      <c r="N13" s="22"/>
      <c r="O13" s="25"/>
    </row>
    <row r="14" spans="2:15" ht="16.5" customHeight="1">
      <c r="B14" s="19"/>
      <c r="C14" s="19"/>
      <c r="D14" s="19"/>
      <c r="E14" s="19"/>
      <c r="F14" s="19"/>
      <c r="G14" s="19"/>
      <c r="H14" s="20"/>
      <c r="I14" s="21"/>
      <c r="J14" s="22"/>
      <c r="K14" s="23"/>
      <c r="L14" s="24"/>
      <c r="M14" s="23"/>
      <c r="N14" s="22"/>
      <c r="O14" s="25"/>
    </row>
    <row r="15" spans="2:15" ht="16.5" customHeight="1">
      <c r="B15" s="19"/>
      <c r="C15" s="19"/>
      <c r="D15" s="19"/>
      <c r="E15" s="19"/>
      <c r="F15" s="19"/>
      <c r="G15" s="19"/>
      <c r="H15" s="20"/>
      <c r="I15" s="21"/>
      <c r="J15" s="22"/>
      <c r="K15" s="23"/>
      <c r="L15" s="24"/>
      <c r="M15" s="23"/>
      <c r="N15" s="22"/>
      <c r="O15" s="25"/>
    </row>
    <row r="16" spans="2:15" ht="16.5" customHeight="1">
      <c r="B16" s="19"/>
      <c r="C16" s="19"/>
      <c r="D16" s="19"/>
      <c r="E16" s="19"/>
      <c r="F16" s="19"/>
      <c r="G16" s="19"/>
      <c r="H16" s="20"/>
      <c r="I16" s="21"/>
      <c r="J16" s="22"/>
      <c r="K16" s="23"/>
      <c r="L16" s="24"/>
      <c r="M16" s="23"/>
      <c r="N16" s="22"/>
      <c r="O16" s="25"/>
    </row>
    <row r="17" spans="2:15" ht="16.5" customHeight="1" thickBot="1">
      <c r="B17" s="19"/>
      <c r="C17" s="19"/>
      <c r="D17" s="19"/>
      <c r="E17" s="19"/>
      <c r="F17" s="19"/>
      <c r="G17" s="19"/>
      <c r="H17" s="20"/>
      <c r="I17" s="26"/>
      <c r="J17" s="27"/>
      <c r="K17" s="23"/>
      <c r="L17" s="24"/>
      <c r="M17" s="28"/>
      <c r="N17" s="27"/>
      <c r="O17" s="25"/>
    </row>
    <row r="18" spans="2:15" s="10" customFormat="1" ht="15">
      <c r="H18" s="12"/>
      <c r="K18" s="11"/>
    </row>
    <row r="19" spans="2:15" s="10" customFormat="1" ht="15.75" thickBot="1">
      <c r="H19" s="12"/>
      <c r="K19" s="11"/>
    </row>
    <row r="20" spans="2:15" s="10" customFormat="1" ht="16.5" thickBot="1">
      <c r="B20" s="8" t="s">
        <v>6</v>
      </c>
      <c r="C20" s="29"/>
      <c r="D20" s="8"/>
      <c r="E20" s="8"/>
      <c r="F20" s="9"/>
      <c r="H20" s="12"/>
      <c r="K20" s="11"/>
    </row>
    <row r="21" spans="2:15" s="10" customFormat="1" ht="15.75" customHeight="1" thickBot="1">
      <c r="B21" s="10" t="s">
        <v>7</v>
      </c>
      <c r="H21" s="12"/>
      <c r="K21" s="11"/>
    </row>
    <row r="22" spans="2:15" s="18" customFormat="1" ht="60">
      <c r="B22" s="13" t="s">
        <v>545</v>
      </c>
      <c r="C22" s="13" t="s">
        <v>4</v>
      </c>
      <c r="D22" s="13" t="s">
        <v>5</v>
      </c>
      <c r="E22" s="13" t="s">
        <v>645</v>
      </c>
      <c r="F22" s="13" t="s">
        <v>712</v>
      </c>
      <c r="G22" s="13" t="s">
        <v>646</v>
      </c>
      <c r="H22" s="14" t="s">
        <v>692</v>
      </c>
      <c r="I22" s="15" t="s">
        <v>695</v>
      </c>
      <c r="J22" s="16" t="s">
        <v>10</v>
      </c>
      <c r="K22" s="17" t="s">
        <v>671</v>
      </c>
      <c r="L22" s="14" t="s">
        <v>668</v>
      </c>
      <c r="M22" s="15" t="s">
        <v>672</v>
      </c>
      <c r="N22" s="16" t="s">
        <v>670</v>
      </c>
      <c r="O22" s="17" t="s">
        <v>8</v>
      </c>
    </row>
    <row r="23" spans="2:15" ht="16.5" customHeight="1">
      <c r="B23" s="19"/>
      <c r="C23" s="19"/>
      <c r="D23" s="19"/>
      <c r="E23" s="19"/>
      <c r="F23" s="19"/>
      <c r="G23" s="19"/>
      <c r="H23" s="20"/>
      <c r="I23" s="30"/>
      <c r="J23" s="31"/>
      <c r="K23" s="32"/>
      <c r="L23" s="20"/>
      <c r="M23" s="30"/>
      <c r="N23" s="31"/>
      <c r="O23" s="25"/>
    </row>
    <row r="24" spans="2:15" ht="16.5" customHeight="1">
      <c r="B24" s="19"/>
      <c r="C24" s="19"/>
      <c r="D24" s="19"/>
      <c r="E24" s="19"/>
      <c r="F24" s="19"/>
      <c r="G24" s="19"/>
      <c r="H24" s="20"/>
      <c r="I24" s="30"/>
      <c r="J24" s="31"/>
      <c r="K24" s="32"/>
      <c r="L24" s="20"/>
      <c r="M24" s="30"/>
      <c r="N24" s="31"/>
      <c r="O24" s="25"/>
    </row>
    <row r="25" spans="2:15" ht="16.5" customHeight="1">
      <c r="B25" s="19"/>
      <c r="C25" s="19"/>
      <c r="D25" s="19"/>
      <c r="E25" s="19"/>
      <c r="F25" s="19"/>
      <c r="G25" s="19"/>
      <c r="H25" s="20"/>
      <c r="I25" s="30"/>
      <c r="J25" s="31"/>
      <c r="K25" s="32"/>
      <c r="L25" s="20"/>
      <c r="M25" s="30"/>
      <c r="N25" s="31"/>
      <c r="O25" s="25"/>
    </row>
    <row r="26" spans="2:15" ht="16.5" customHeight="1">
      <c r="B26" s="19"/>
      <c r="C26" s="19"/>
      <c r="D26" s="19"/>
      <c r="E26" s="19"/>
      <c r="F26" s="19"/>
      <c r="G26" s="19"/>
      <c r="H26" s="20"/>
      <c r="I26" s="30"/>
      <c r="J26" s="31"/>
      <c r="K26" s="32"/>
      <c r="L26" s="20"/>
      <c r="M26" s="30"/>
      <c r="N26" s="31"/>
      <c r="O26" s="25"/>
    </row>
    <row r="27" spans="2:15" ht="16.5" customHeight="1">
      <c r="B27" s="19"/>
      <c r="C27" s="19"/>
      <c r="D27" s="19"/>
      <c r="E27" s="19"/>
      <c r="F27" s="19"/>
      <c r="G27" s="19"/>
      <c r="H27" s="20"/>
      <c r="I27" s="30"/>
      <c r="J27" s="31"/>
      <c r="K27" s="32"/>
      <c r="L27" s="20"/>
      <c r="M27" s="30"/>
      <c r="N27" s="31"/>
      <c r="O27" s="25"/>
    </row>
    <row r="28" spans="2:15" ht="16.5" customHeight="1">
      <c r="B28" s="19"/>
      <c r="C28" s="19"/>
      <c r="D28" s="19"/>
      <c r="E28" s="19"/>
      <c r="F28" s="19"/>
      <c r="G28" s="19"/>
      <c r="H28" s="20"/>
      <c r="I28" s="30"/>
      <c r="J28" s="31"/>
      <c r="K28" s="32"/>
      <c r="L28" s="20"/>
      <c r="M28" s="30"/>
      <c r="N28" s="31"/>
      <c r="O28" s="25"/>
    </row>
    <row r="29" spans="2:15" ht="16.5" customHeight="1">
      <c r="B29" s="19"/>
      <c r="C29" s="19"/>
      <c r="D29" s="19"/>
      <c r="E29" s="19"/>
      <c r="F29" s="19"/>
      <c r="G29" s="19"/>
      <c r="H29" s="20"/>
      <c r="I29" s="30"/>
      <c r="J29" s="31"/>
      <c r="K29" s="32"/>
      <c r="L29" s="20"/>
      <c r="M29" s="30"/>
      <c r="N29" s="31"/>
      <c r="O29" s="25"/>
    </row>
    <row r="30" spans="2:15" ht="16.5" customHeight="1">
      <c r="B30" s="19"/>
      <c r="C30" s="19"/>
      <c r="D30" s="19"/>
      <c r="E30" s="19"/>
      <c r="F30" s="19"/>
      <c r="G30" s="19"/>
      <c r="H30" s="20"/>
      <c r="I30" s="30"/>
      <c r="J30" s="31"/>
      <c r="K30" s="32"/>
      <c r="L30" s="20"/>
      <c r="M30" s="30"/>
      <c r="N30" s="31"/>
      <c r="O30" s="25"/>
    </row>
    <row r="31" spans="2:15" ht="16.5" customHeight="1">
      <c r="B31" s="19"/>
      <c r="C31" s="19"/>
      <c r="D31" s="19"/>
      <c r="E31" s="19"/>
      <c r="F31" s="19"/>
      <c r="G31" s="19"/>
      <c r="H31" s="20"/>
      <c r="I31" s="30"/>
      <c r="J31" s="31"/>
      <c r="K31" s="32"/>
      <c r="L31" s="20"/>
      <c r="M31" s="30"/>
      <c r="N31" s="31"/>
      <c r="O31" s="25"/>
    </row>
    <row r="32" spans="2:15" ht="16.5" customHeight="1">
      <c r="B32" s="19"/>
      <c r="C32" s="19"/>
      <c r="D32" s="19"/>
      <c r="E32" s="19"/>
      <c r="F32" s="19"/>
      <c r="G32" s="19"/>
      <c r="H32" s="20"/>
      <c r="I32" s="30"/>
      <c r="J32" s="31"/>
      <c r="K32" s="32"/>
      <c r="L32" s="20"/>
      <c r="M32" s="30"/>
      <c r="N32" s="31"/>
      <c r="O32" s="25"/>
    </row>
    <row r="33" spans="2:15" ht="16.5" customHeight="1" thickBot="1">
      <c r="B33" s="19"/>
      <c r="C33" s="19"/>
      <c r="D33" s="19"/>
      <c r="E33" s="19"/>
      <c r="F33" s="19"/>
      <c r="G33" s="19"/>
      <c r="H33" s="20"/>
      <c r="I33" s="33"/>
      <c r="J33" s="34"/>
      <c r="K33" s="32"/>
      <c r="L33" s="20"/>
      <c r="M33" s="33"/>
      <c r="N33" s="34"/>
      <c r="O33" s="25"/>
    </row>
    <row r="34" spans="2:15" ht="16.5" customHeight="1">
      <c r="H34" s="3"/>
      <c r="K34" s="3"/>
    </row>
    <row r="35" spans="2:15" ht="15">
      <c r="C35" s="35"/>
      <c r="H35" s="3"/>
      <c r="K35" s="3"/>
    </row>
  </sheetData>
  <pageMargins left="0.25" right="0.25" top="0.75" bottom="0.75" header="0.3" footer="0.3"/>
  <pageSetup paperSize="17" scale="8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A3"/>
  <sheetViews>
    <sheetView zoomScale="150" zoomScaleNormal="150" workbookViewId="0">
      <selection activeCell="D36" sqref="D36"/>
    </sheetView>
  </sheetViews>
  <sheetFormatPr defaultRowHeight="12" customHeight="1"/>
  <cols>
    <col min="1" max="8" width="10.5703125" style="102" customWidth="1"/>
    <col min="9" max="9" width="14.140625" style="102" customWidth="1"/>
    <col min="10" max="16384" width="9.140625" style="102"/>
  </cols>
  <sheetData>
    <row r="1" spans="1:1" ht="12" customHeight="1">
      <c r="A1" s="736" t="s">
        <v>655</v>
      </c>
    </row>
    <row r="2" spans="1:1" ht="15">
      <c r="A2" s="737" t="s">
        <v>663</v>
      </c>
    </row>
    <row r="3" spans="1:1" ht="12" customHeight="1">
      <c r="A3" s="738" t="s">
        <v>664</v>
      </c>
    </row>
  </sheetData>
  <hyperlinks>
    <hyperlink ref="A3" r:id="rId1"/>
  </hyperlinks>
  <printOptions horizontalCentered="1"/>
  <pageMargins left="0.25" right="0.25" top="0.75" bottom="0.75" header="0.3" footer="0.3"/>
  <pageSetup paperSize="17" scale="88" orientation="landscape" r:id="rId2"/>
  <headerFooter alignWithMargins="0"/>
  <drawing r:id="rId3"/>
  <legacyDrawing r:id="rId4"/>
  <oleObjects>
    <mc:AlternateContent xmlns:mc="http://schemas.openxmlformats.org/markup-compatibility/2006">
      <mc:Choice Requires="x14">
        <oleObject progId="Acrobat Document" shapeId="16385" r:id="rId5">
          <objectPr defaultSize="0" autoPict="0" r:id="rId6">
            <anchor moveWithCells="1">
              <from>
                <xdr:col>0</xdr:col>
                <xdr:colOff>0</xdr:colOff>
                <xdr:row>3</xdr:row>
                <xdr:rowOff>152400</xdr:rowOff>
              </from>
              <to>
                <xdr:col>9</xdr:col>
                <xdr:colOff>104775</xdr:colOff>
                <xdr:row>66</xdr:row>
                <xdr:rowOff>9525</xdr:rowOff>
              </to>
            </anchor>
          </objectPr>
        </oleObject>
      </mc:Choice>
      <mc:Fallback>
        <oleObject progId="Acrobat Document" shapeId="16385"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2:C6"/>
  <sheetViews>
    <sheetView view="pageBreakPreview" zoomScale="60" zoomScaleNormal="100" workbookViewId="0">
      <selection activeCell="D36" sqref="D36"/>
    </sheetView>
  </sheetViews>
  <sheetFormatPr defaultColWidth="9.140625" defaultRowHeight="20.25"/>
  <cols>
    <col min="1" max="1" width="4.7109375" style="276" customWidth="1"/>
    <col min="2" max="16384" width="9.140625" style="276"/>
  </cols>
  <sheetData>
    <row r="2" spans="2:3">
      <c r="B2" s="95" t="s">
        <v>170</v>
      </c>
    </row>
    <row r="3" spans="2:3">
      <c r="B3" s="95"/>
    </row>
    <row r="5" spans="2:3">
      <c r="B5" s="276" t="s">
        <v>169</v>
      </c>
    </row>
    <row r="6" spans="2:3">
      <c r="C6" s="277"/>
    </row>
  </sheetData>
  <pageMargins left="0.37" right="0.2" top="0.28999999999999998" bottom="0.24" header="0.17" footer="0.17"/>
  <pageSetup paperSize="1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2:C6"/>
  <sheetViews>
    <sheetView view="pageBreakPreview" topLeftCell="B1" zoomScale="60" zoomScaleNormal="100" workbookViewId="0">
      <selection activeCell="D36" sqref="D36"/>
    </sheetView>
  </sheetViews>
  <sheetFormatPr defaultColWidth="9.140625" defaultRowHeight="20.25"/>
  <cols>
    <col min="1" max="1" width="4.7109375" style="276" customWidth="1"/>
    <col min="2" max="16384" width="9.140625" style="276"/>
  </cols>
  <sheetData>
    <row r="2" spans="2:3">
      <c r="B2" s="95" t="s">
        <v>208</v>
      </c>
    </row>
    <row r="3" spans="2:3">
      <c r="B3" s="95"/>
    </row>
    <row r="5" spans="2:3">
      <c r="B5" s="276" t="s">
        <v>207</v>
      </c>
    </row>
    <row r="6" spans="2:3">
      <c r="C6" s="277"/>
    </row>
  </sheetData>
  <pageMargins left="0.37" right="0.2" top="0.28999999999999998" bottom="0.24" header="0.17" footer="0.17"/>
  <pageSetup paperSize="1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Y18"/>
  <sheetViews>
    <sheetView tabSelected="1" view="pageBreakPreview" topLeftCell="G1" zoomScale="90" zoomScaleNormal="100" zoomScaleSheetLayoutView="90" workbookViewId="0">
      <selection activeCell="S6" sqref="S6:S7"/>
    </sheetView>
  </sheetViews>
  <sheetFormatPr defaultRowHeight="15"/>
  <cols>
    <col min="1" max="1" width="3.5703125" customWidth="1"/>
    <col min="2" max="2" width="27.42578125" customWidth="1"/>
    <col min="5" max="5" width="29.28515625" bestFit="1" customWidth="1"/>
    <col min="8" max="8" width="10.5703125" customWidth="1"/>
    <col min="9" max="9" width="35.7109375" bestFit="1" customWidth="1"/>
    <col min="11" max="12" width="11.28515625" bestFit="1" customWidth="1"/>
    <col min="13" max="13" width="9.28515625" bestFit="1" customWidth="1"/>
    <col min="14" max="14" width="12.28515625" bestFit="1" customWidth="1"/>
    <col min="15" max="15" width="9.28515625" bestFit="1" customWidth="1"/>
    <col min="16" max="16" width="15.85546875" customWidth="1"/>
    <col min="17" max="17" width="11.85546875" customWidth="1"/>
    <col min="18" max="18" width="12.28515625" bestFit="1" customWidth="1"/>
    <col min="19" max="19" width="9.28515625" bestFit="1" customWidth="1"/>
    <col min="20" max="20" width="14" customWidth="1"/>
    <col min="21" max="21" width="14.28515625" customWidth="1"/>
    <col min="22" max="22" width="11.28515625" customWidth="1"/>
    <col min="23" max="23" width="17.140625" customWidth="1"/>
    <col min="25" max="25" width="32.5703125" customWidth="1"/>
  </cols>
  <sheetData>
    <row r="1" spans="2:25" ht="18.75" customHeight="1"/>
    <row r="2" spans="2:25" ht="18">
      <c r="B2" s="272" t="s">
        <v>652</v>
      </c>
      <c r="C2" s="270"/>
      <c r="D2" s="272"/>
      <c r="E2" s="270"/>
      <c r="F2" s="270"/>
      <c r="G2" s="270"/>
      <c r="H2" s="270"/>
      <c r="I2" s="270"/>
      <c r="J2" s="270"/>
      <c r="K2" s="270"/>
      <c r="L2" s="270"/>
      <c r="M2" s="270"/>
      <c r="N2" s="380"/>
      <c r="O2" s="381"/>
      <c r="P2" s="380"/>
      <c r="Q2" s="380"/>
      <c r="R2" s="380"/>
      <c r="S2" s="381"/>
      <c r="T2" s="380"/>
      <c r="U2" s="380"/>
      <c r="V2" s="380"/>
      <c r="W2" s="380"/>
      <c r="X2" s="380"/>
      <c r="Y2" s="270"/>
    </row>
    <row r="3" spans="2:25" ht="15.75">
      <c r="B3" s="379" t="s">
        <v>1</v>
      </c>
      <c r="C3" s="376"/>
      <c r="D3" s="376"/>
      <c r="E3" s="376"/>
      <c r="F3" s="376"/>
      <c r="G3" s="376"/>
      <c r="H3" s="376"/>
      <c r="I3" s="376"/>
      <c r="J3" s="376"/>
      <c r="K3" s="376"/>
      <c r="L3" s="376"/>
      <c r="M3" s="376"/>
      <c r="N3" s="376"/>
      <c r="O3" s="376"/>
      <c r="P3" s="376"/>
      <c r="Q3" s="376"/>
      <c r="R3" s="376"/>
      <c r="S3" s="376"/>
      <c r="T3" s="376"/>
      <c r="U3" s="376"/>
      <c r="V3" s="376"/>
      <c r="W3" s="376"/>
      <c r="X3" s="376"/>
      <c r="Y3" s="376"/>
    </row>
    <row r="4" spans="2:25" ht="15.75" thickBot="1">
      <c r="B4" s="376"/>
      <c r="C4" s="376"/>
      <c r="D4" s="376"/>
      <c r="E4" s="376"/>
      <c r="F4" s="376"/>
      <c r="G4" s="376"/>
      <c r="H4" s="376"/>
      <c r="I4" s="376"/>
      <c r="J4" s="376"/>
      <c r="K4" s="376"/>
      <c r="L4" s="376"/>
      <c r="M4" s="376"/>
      <c r="N4" s="376"/>
      <c r="O4" s="376"/>
      <c r="P4" s="376"/>
      <c r="Q4" s="376"/>
      <c r="R4" s="376"/>
      <c r="S4" s="376"/>
      <c r="T4" s="376"/>
      <c r="U4" s="376"/>
      <c r="V4" s="376"/>
      <c r="W4" s="376"/>
      <c r="X4" s="376"/>
      <c r="Y4" s="376"/>
    </row>
    <row r="5" spans="2:25" ht="15.75" thickBot="1">
      <c r="B5" s="375" t="s">
        <v>275</v>
      </c>
      <c r="C5" s="374"/>
      <c r="D5" s="374"/>
      <c r="E5" s="374"/>
      <c r="F5" s="374"/>
      <c r="G5" s="374"/>
      <c r="H5" s="374"/>
      <c r="I5" s="374"/>
      <c r="J5" s="374"/>
      <c r="K5" s="374"/>
      <c r="L5" s="374"/>
      <c r="M5" s="374"/>
      <c r="N5" s="1009" t="s">
        <v>739</v>
      </c>
      <c r="O5" s="1010"/>
      <c r="P5" s="1010"/>
      <c r="Q5" s="1011"/>
      <c r="R5" s="1009" t="s">
        <v>741</v>
      </c>
      <c r="S5" s="1010"/>
      <c r="T5" s="1010"/>
      <c r="U5" s="1011"/>
      <c r="V5" s="1012" t="s">
        <v>254</v>
      </c>
      <c r="W5" s="1013"/>
      <c r="X5" s="1013"/>
      <c r="Y5" s="1014"/>
    </row>
    <row r="6" spans="2:25">
      <c r="B6" s="993" t="s">
        <v>253</v>
      </c>
      <c r="C6" s="995" t="s">
        <v>252</v>
      </c>
      <c r="D6" s="995" t="s">
        <v>251</v>
      </c>
      <c r="E6" s="995" t="s">
        <v>250</v>
      </c>
      <c r="F6" s="997" t="s">
        <v>249</v>
      </c>
      <c r="G6" s="995" t="s">
        <v>4</v>
      </c>
      <c r="H6" s="995" t="s">
        <v>140</v>
      </c>
      <c r="I6" s="995" t="s">
        <v>248</v>
      </c>
      <c r="J6" s="995" t="s">
        <v>247</v>
      </c>
      <c r="K6" s="1001" t="s">
        <v>246</v>
      </c>
      <c r="L6" s="1002"/>
      <c r="M6" s="1003"/>
      <c r="N6" s="1015" t="s">
        <v>245</v>
      </c>
      <c r="O6" s="1007" t="s">
        <v>242</v>
      </c>
      <c r="P6" s="983" t="s">
        <v>244</v>
      </c>
      <c r="Q6" s="985" t="s">
        <v>240</v>
      </c>
      <c r="R6" s="987" t="s">
        <v>243</v>
      </c>
      <c r="S6" s="983" t="s">
        <v>242</v>
      </c>
      <c r="T6" s="989" t="s">
        <v>241</v>
      </c>
      <c r="U6" s="985" t="s">
        <v>240</v>
      </c>
      <c r="V6" s="991" t="s">
        <v>239</v>
      </c>
      <c r="W6" s="999" t="s">
        <v>238</v>
      </c>
      <c r="X6" s="999" t="s">
        <v>237</v>
      </c>
      <c r="Y6" s="981" t="s">
        <v>236</v>
      </c>
    </row>
    <row r="7" spans="2:25" ht="39" thickBot="1">
      <c r="B7" s="994"/>
      <c r="C7" s="996"/>
      <c r="D7" s="996"/>
      <c r="E7" s="996"/>
      <c r="F7" s="998"/>
      <c r="G7" s="996"/>
      <c r="H7" s="996"/>
      <c r="I7" s="996"/>
      <c r="J7" s="996"/>
      <c r="K7" s="373" t="s">
        <v>235</v>
      </c>
      <c r="L7" s="372" t="s">
        <v>234</v>
      </c>
      <c r="M7" s="371" t="s">
        <v>233</v>
      </c>
      <c r="N7" s="1006"/>
      <c r="O7" s="1008"/>
      <c r="P7" s="984"/>
      <c r="Q7" s="986"/>
      <c r="R7" s="988"/>
      <c r="S7" s="984"/>
      <c r="T7" s="990"/>
      <c r="U7" s="986"/>
      <c r="V7" s="1016"/>
      <c r="W7" s="1000"/>
      <c r="X7" s="1000"/>
      <c r="Y7" s="982"/>
    </row>
    <row r="8" spans="2:25" ht="29.25">
      <c r="B8" s="900" t="s">
        <v>763</v>
      </c>
      <c r="C8" s="901" t="s">
        <v>30</v>
      </c>
      <c r="D8" s="901" t="s">
        <v>30</v>
      </c>
      <c r="E8" s="902" t="s">
        <v>764</v>
      </c>
      <c r="F8" s="903" t="s">
        <v>765</v>
      </c>
      <c r="G8" s="903" t="s">
        <v>766</v>
      </c>
      <c r="H8" s="901">
        <v>2799</v>
      </c>
      <c r="I8" s="904" t="s">
        <v>767</v>
      </c>
      <c r="J8" s="905"/>
      <c r="K8" s="906">
        <v>39427</v>
      </c>
      <c r="L8" s="906">
        <v>43444</v>
      </c>
      <c r="M8" s="907">
        <v>6</v>
      </c>
      <c r="N8" s="812">
        <v>386300</v>
      </c>
      <c r="O8" s="813">
        <v>1</v>
      </c>
      <c r="P8" s="815">
        <f>N8*O8</f>
        <v>386300</v>
      </c>
      <c r="Q8" s="814"/>
      <c r="R8" s="812">
        <v>482875</v>
      </c>
      <c r="S8" s="813">
        <v>1</v>
      </c>
      <c r="T8" s="815">
        <v>482875</v>
      </c>
      <c r="U8" s="816"/>
      <c r="V8" s="817">
        <f>R8-N8</f>
        <v>96575</v>
      </c>
      <c r="W8" s="818">
        <f>T8-P8</f>
        <v>96575</v>
      </c>
      <c r="X8" s="755">
        <v>0</v>
      </c>
      <c r="Y8" s="1168" t="s">
        <v>1014</v>
      </c>
    </row>
    <row r="9" spans="2:25" ht="103.5" customHeight="1" thickBot="1">
      <c r="B9" s="908" t="s">
        <v>763</v>
      </c>
      <c r="C9" s="909" t="s">
        <v>30</v>
      </c>
      <c r="D9" s="909" t="s">
        <v>30</v>
      </c>
      <c r="E9" s="910" t="s">
        <v>764</v>
      </c>
      <c r="F9" s="911" t="s">
        <v>765</v>
      </c>
      <c r="G9" s="911" t="s">
        <v>766</v>
      </c>
      <c r="H9" s="909">
        <v>2799</v>
      </c>
      <c r="I9" s="912" t="s">
        <v>768</v>
      </c>
      <c r="J9" s="912"/>
      <c r="K9" s="913">
        <v>39427</v>
      </c>
      <c r="L9" s="913">
        <v>43444</v>
      </c>
      <c r="M9" s="914">
        <v>6</v>
      </c>
      <c r="N9" s="915">
        <v>497400</v>
      </c>
      <c r="O9" s="916">
        <v>1</v>
      </c>
      <c r="P9" s="918">
        <f>N9*O9</f>
        <v>497400</v>
      </c>
      <c r="Q9" s="917"/>
      <c r="R9" s="915">
        <v>662004</v>
      </c>
      <c r="S9" s="916">
        <v>1</v>
      </c>
      <c r="T9" s="919">
        <v>662004</v>
      </c>
      <c r="U9" s="920"/>
      <c r="V9" s="819">
        <f>R9-N9</f>
        <v>164604</v>
      </c>
      <c r="W9" s="820">
        <f>T9-P9</f>
        <v>164604</v>
      </c>
      <c r="X9" s="756">
        <v>0</v>
      </c>
      <c r="Y9" s="1169"/>
    </row>
    <row r="10" spans="2:25" ht="15.75" thickBot="1">
      <c r="B10" s="37"/>
      <c r="C10" s="37"/>
      <c r="D10" s="37"/>
      <c r="E10" s="37"/>
      <c r="F10" s="37"/>
      <c r="G10" s="37"/>
      <c r="H10" s="37"/>
      <c r="I10" s="37"/>
      <c r="J10" s="37"/>
      <c r="K10" s="37"/>
      <c r="L10" s="37"/>
      <c r="M10" s="37"/>
      <c r="N10" s="897">
        <f>SUM(N8:N9)</f>
        <v>883700</v>
      </c>
      <c r="O10" s="897"/>
      <c r="P10" s="897">
        <f t="shared" ref="P10" si="0">SUM(P8:P9)</f>
        <v>883700</v>
      </c>
      <c r="Q10" s="897"/>
      <c r="R10" s="897">
        <f>SUM(R8:R9)</f>
        <v>1144879</v>
      </c>
      <c r="S10" s="898"/>
      <c r="T10" s="753">
        <f>SUM(T8:T9)</f>
        <v>1144879</v>
      </c>
      <c r="U10" s="754">
        <v>0</v>
      </c>
      <c r="V10" s="752">
        <f>SUM(V8:V9)</f>
        <v>261179</v>
      </c>
      <c r="W10" s="753">
        <f>SUM(W8:W9)</f>
        <v>261179</v>
      </c>
      <c r="X10" s="754">
        <v>0</v>
      </c>
      <c r="Y10" s="364"/>
    </row>
    <row r="11" spans="2:25">
      <c r="B11" s="376"/>
      <c r="C11" s="376"/>
      <c r="D11" s="376"/>
      <c r="E11" s="376"/>
      <c r="F11" s="376"/>
      <c r="G11" s="376"/>
      <c r="H11" s="376"/>
      <c r="I11" s="376"/>
      <c r="J11" s="376"/>
      <c r="K11" s="376"/>
      <c r="L11" s="376"/>
      <c r="M11" s="376"/>
      <c r="N11" s="376"/>
      <c r="O11" s="376"/>
      <c r="P11" s="376"/>
      <c r="Q11" s="376"/>
      <c r="R11" s="376"/>
      <c r="S11" s="376"/>
      <c r="T11" s="376"/>
      <c r="U11" s="378"/>
      <c r="V11" s="376"/>
      <c r="W11" s="376"/>
      <c r="X11" s="376"/>
      <c r="Y11" s="376"/>
    </row>
    <row r="12" spans="2:25" ht="15.75" thickBot="1">
      <c r="B12" s="376"/>
      <c r="C12" s="376"/>
      <c r="D12" s="377"/>
      <c r="E12" s="376"/>
      <c r="F12" s="376"/>
      <c r="G12" s="376"/>
      <c r="H12" s="376"/>
      <c r="I12" s="376"/>
      <c r="J12" s="376"/>
      <c r="K12" s="376"/>
      <c r="L12" s="376"/>
      <c r="M12" s="376"/>
      <c r="N12" s="376"/>
      <c r="O12" s="376"/>
      <c r="P12" s="376"/>
      <c r="Q12" s="376"/>
      <c r="R12" s="376"/>
      <c r="S12" s="376"/>
      <c r="T12" s="376"/>
      <c r="U12" s="376"/>
      <c r="V12" s="376"/>
      <c r="W12" s="376"/>
      <c r="X12" s="376"/>
      <c r="Y12" s="376"/>
    </row>
    <row r="13" spans="2:25" ht="15.75" thickBot="1">
      <c r="B13" s="375" t="s">
        <v>690</v>
      </c>
      <c r="C13" s="374"/>
      <c r="D13" s="374"/>
      <c r="E13" s="374"/>
      <c r="F13" s="374"/>
      <c r="G13" s="374"/>
      <c r="H13" s="374"/>
      <c r="I13" s="374"/>
      <c r="J13" s="374"/>
      <c r="K13" s="374"/>
      <c r="L13" s="374"/>
      <c r="M13" s="374"/>
      <c r="N13" s="1009" t="s">
        <v>741</v>
      </c>
      <c r="O13" s="1010"/>
      <c r="P13" s="1010"/>
      <c r="Q13" s="1011"/>
      <c r="R13" s="1009" t="s">
        <v>742</v>
      </c>
      <c r="S13" s="1010"/>
      <c r="T13" s="1010"/>
      <c r="U13" s="1011"/>
      <c r="V13" s="1012" t="s">
        <v>254</v>
      </c>
      <c r="W13" s="1013"/>
      <c r="X13" s="1013"/>
      <c r="Y13" s="1014"/>
    </row>
    <row r="14" spans="2:25">
      <c r="B14" s="993" t="s">
        <v>253</v>
      </c>
      <c r="C14" s="995" t="s">
        <v>252</v>
      </c>
      <c r="D14" s="995" t="s">
        <v>251</v>
      </c>
      <c r="E14" s="995" t="s">
        <v>250</v>
      </c>
      <c r="F14" s="997" t="s">
        <v>249</v>
      </c>
      <c r="G14" s="995" t="s">
        <v>4</v>
      </c>
      <c r="H14" s="995" t="s">
        <v>140</v>
      </c>
      <c r="I14" s="995" t="s">
        <v>248</v>
      </c>
      <c r="J14" s="995" t="s">
        <v>247</v>
      </c>
      <c r="K14" s="1001" t="s">
        <v>246</v>
      </c>
      <c r="L14" s="1002"/>
      <c r="M14" s="1003"/>
      <c r="N14" s="1005" t="s">
        <v>245</v>
      </c>
      <c r="O14" s="1007" t="s">
        <v>242</v>
      </c>
      <c r="P14" s="983" t="s">
        <v>244</v>
      </c>
      <c r="Q14" s="985" t="s">
        <v>240</v>
      </c>
      <c r="R14" s="987" t="s">
        <v>243</v>
      </c>
      <c r="S14" s="983" t="s">
        <v>242</v>
      </c>
      <c r="T14" s="989" t="s">
        <v>241</v>
      </c>
      <c r="U14" s="985" t="s">
        <v>240</v>
      </c>
      <c r="V14" s="991" t="s">
        <v>239</v>
      </c>
      <c r="W14" s="999" t="s">
        <v>238</v>
      </c>
      <c r="X14" s="999" t="s">
        <v>237</v>
      </c>
      <c r="Y14" s="981" t="s">
        <v>236</v>
      </c>
    </row>
    <row r="15" spans="2:25" ht="39" thickBot="1">
      <c r="B15" s="994"/>
      <c r="C15" s="996"/>
      <c r="D15" s="996"/>
      <c r="E15" s="996"/>
      <c r="F15" s="998"/>
      <c r="G15" s="996"/>
      <c r="H15" s="996"/>
      <c r="I15" s="996"/>
      <c r="J15" s="996"/>
      <c r="K15" s="373" t="s">
        <v>235</v>
      </c>
      <c r="L15" s="372" t="s">
        <v>234</v>
      </c>
      <c r="M15" s="371" t="s">
        <v>233</v>
      </c>
      <c r="N15" s="1006"/>
      <c r="O15" s="1008"/>
      <c r="P15" s="984"/>
      <c r="Q15" s="986"/>
      <c r="R15" s="988"/>
      <c r="S15" s="984"/>
      <c r="T15" s="990"/>
      <c r="U15" s="986"/>
      <c r="V15" s="992"/>
      <c r="W15" s="1004"/>
      <c r="X15" s="1004"/>
      <c r="Y15" s="982"/>
    </row>
    <row r="16" spans="2:25" ht="29.25">
      <c r="B16" s="900" t="s">
        <v>763</v>
      </c>
      <c r="C16" s="901" t="s">
        <v>30</v>
      </c>
      <c r="D16" s="901" t="s">
        <v>30</v>
      </c>
      <c r="E16" s="902" t="s">
        <v>764</v>
      </c>
      <c r="F16" s="903" t="s">
        <v>765</v>
      </c>
      <c r="G16" s="903" t="s">
        <v>766</v>
      </c>
      <c r="H16" s="901">
        <v>2799</v>
      </c>
      <c r="I16" s="904" t="s">
        <v>767</v>
      </c>
      <c r="J16" s="905"/>
      <c r="K16" s="906">
        <v>39427</v>
      </c>
      <c r="L16" s="906">
        <v>43444</v>
      </c>
      <c r="M16" s="907">
        <v>6</v>
      </c>
      <c r="N16" s="812">
        <v>482875</v>
      </c>
      <c r="O16" s="813">
        <v>1</v>
      </c>
      <c r="P16" s="812">
        <v>482875</v>
      </c>
      <c r="Q16" s="814"/>
      <c r="R16" s="812">
        <v>482875</v>
      </c>
      <c r="S16" s="813">
        <v>1</v>
      </c>
      <c r="T16" s="812">
        <v>482875</v>
      </c>
      <c r="U16" s="814"/>
      <c r="V16" s="370">
        <v>0</v>
      </c>
      <c r="W16" s="369">
        <v>0</v>
      </c>
      <c r="X16" s="368">
        <v>0</v>
      </c>
      <c r="Y16" s="1166" t="s">
        <v>1015</v>
      </c>
    </row>
    <row r="17" spans="2:25" ht="15.75" thickBot="1">
      <c r="B17" s="908" t="s">
        <v>763</v>
      </c>
      <c r="C17" s="909" t="s">
        <v>30</v>
      </c>
      <c r="D17" s="909" t="s">
        <v>30</v>
      </c>
      <c r="E17" s="910" t="s">
        <v>764</v>
      </c>
      <c r="F17" s="911" t="s">
        <v>765</v>
      </c>
      <c r="G17" s="911" t="s">
        <v>766</v>
      </c>
      <c r="H17" s="909">
        <v>2799</v>
      </c>
      <c r="I17" s="912" t="s">
        <v>768</v>
      </c>
      <c r="J17" s="912"/>
      <c r="K17" s="913">
        <v>39427</v>
      </c>
      <c r="L17" s="913">
        <v>43444</v>
      </c>
      <c r="M17" s="914">
        <v>6</v>
      </c>
      <c r="N17" s="915">
        <v>662004</v>
      </c>
      <c r="O17" s="916">
        <v>1</v>
      </c>
      <c r="P17" s="915">
        <v>662004</v>
      </c>
      <c r="Q17" s="917"/>
      <c r="R17" s="915">
        <v>662004</v>
      </c>
      <c r="S17" s="916">
        <v>1</v>
      </c>
      <c r="T17" s="915">
        <v>662004</v>
      </c>
      <c r="U17" s="917"/>
      <c r="V17" s="367">
        <v>0</v>
      </c>
      <c r="W17" s="366">
        <v>0</v>
      </c>
      <c r="X17" s="365">
        <v>0</v>
      </c>
      <c r="Y17" s="1167"/>
    </row>
    <row r="18" spans="2:25" ht="15.75" thickBot="1">
      <c r="B18" s="37"/>
      <c r="C18" s="37"/>
      <c r="D18" s="37"/>
      <c r="E18" s="37"/>
      <c r="F18" s="37"/>
      <c r="G18" s="37"/>
      <c r="H18" s="37"/>
      <c r="I18" s="37"/>
      <c r="J18" s="37"/>
      <c r="K18" s="37"/>
      <c r="L18" s="37"/>
      <c r="M18" s="37"/>
      <c r="N18" s="897">
        <f>SUM(N16:N17)</f>
        <v>1144879</v>
      </c>
      <c r="O18" s="898"/>
      <c r="P18" s="897">
        <f>SUM(P16:P17)</f>
        <v>1144879</v>
      </c>
      <c r="Q18" s="899">
        <v>0</v>
      </c>
      <c r="R18" s="897">
        <f>SUM(R16:R17)</f>
        <v>1144879</v>
      </c>
      <c r="S18" s="898"/>
      <c r="T18" s="897">
        <f>SUM(T16:T17)</f>
        <v>1144879</v>
      </c>
      <c r="U18" s="754">
        <v>0</v>
      </c>
      <c r="V18" s="752">
        <f>SUM(V16:V17)</f>
        <v>0</v>
      </c>
      <c r="W18" s="753">
        <v>0</v>
      </c>
      <c r="X18" s="754">
        <v>0</v>
      </c>
      <c r="Y18" s="364"/>
    </row>
  </sheetData>
  <mergeCells count="52">
    <mergeCell ref="N5:Q5"/>
    <mergeCell ref="R5:U5"/>
    <mergeCell ref="V5:Y5"/>
    <mergeCell ref="B6:B7"/>
    <mergeCell ref="C6:C7"/>
    <mergeCell ref="D6:D7"/>
    <mergeCell ref="E6:E7"/>
    <mergeCell ref="F6:F7"/>
    <mergeCell ref="G6:G7"/>
    <mergeCell ref="H6:H7"/>
    <mergeCell ref="Y6:Y7"/>
    <mergeCell ref="N6:N7"/>
    <mergeCell ref="O6:O7"/>
    <mergeCell ref="W6:W7"/>
    <mergeCell ref="V6:V7"/>
    <mergeCell ref="P6:P7"/>
    <mergeCell ref="Q6:Q7"/>
    <mergeCell ref="R6:R7"/>
    <mergeCell ref="S6:S7"/>
    <mergeCell ref="T6:T7"/>
    <mergeCell ref="U6:U7"/>
    <mergeCell ref="G14:G15"/>
    <mergeCell ref="H14:H15"/>
    <mergeCell ref="I14:I15"/>
    <mergeCell ref="J14:J15"/>
    <mergeCell ref="X6:X7"/>
    <mergeCell ref="I6:I7"/>
    <mergeCell ref="J6:J7"/>
    <mergeCell ref="K6:M6"/>
    <mergeCell ref="W14:W15"/>
    <mergeCell ref="X14:X15"/>
    <mergeCell ref="K14:M14"/>
    <mergeCell ref="N14:N15"/>
    <mergeCell ref="O14:O15"/>
    <mergeCell ref="N13:Q13"/>
    <mergeCell ref="R13:U13"/>
    <mergeCell ref="V13:Y13"/>
    <mergeCell ref="B14:B15"/>
    <mergeCell ref="C14:C15"/>
    <mergeCell ref="D14:D15"/>
    <mergeCell ref="E14:E15"/>
    <mergeCell ref="F14:F15"/>
    <mergeCell ref="Y8:Y9"/>
    <mergeCell ref="Y16:Y17"/>
    <mergeCell ref="Y14:Y15"/>
    <mergeCell ref="P14:P15"/>
    <mergeCell ref="Q14:Q15"/>
    <mergeCell ref="R14:R15"/>
    <mergeCell ref="S14:S15"/>
    <mergeCell ref="T14:T15"/>
    <mergeCell ref="U14:U15"/>
    <mergeCell ref="V14:V15"/>
  </mergeCells>
  <pageMargins left="0.2" right="0.2" top="0.35" bottom="0.26" header="0.3" footer="0.17"/>
  <pageSetup paperSize="17" scale="5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Y28"/>
  <sheetViews>
    <sheetView view="pageBreakPreview" topLeftCell="A4" zoomScale="90" zoomScaleNormal="100" zoomScaleSheetLayoutView="90" workbookViewId="0">
      <selection activeCell="D36" sqref="D36"/>
    </sheetView>
  </sheetViews>
  <sheetFormatPr defaultColWidth="9.140625" defaultRowHeight="12.75"/>
  <cols>
    <col min="1" max="1" width="6" style="382" customWidth="1"/>
    <col min="2" max="2" width="11.42578125" style="382" customWidth="1"/>
    <col min="3" max="3" width="9.28515625" style="382" customWidth="1"/>
    <col min="4" max="4" width="9.5703125" style="382" customWidth="1"/>
    <col min="5" max="5" width="16.42578125" style="382" customWidth="1"/>
    <col min="6" max="6" width="6.42578125" style="382" customWidth="1"/>
    <col min="7" max="7" width="9.7109375" style="382" customWidth="1"/>
    <col min="8" max="8" width="10.5703125" style="382" bestFit="1" customWidth="1"/>
    <col min="9" max="9" width="14.7109375" style="382" customWidth="1"/>
    <col min="10" max="10" width="5.85546875" style="382" customWidth="1"/>
    <col min="11" max="12" width="12" style="382" customWidth="1"/>
    <col min="13" max="13" width="8.140625" style="382" customWidth="1"/>
    <col min="14" max="14" width="15.28515625" style="383" bestFit="1" customWidth="1"/>
    <col min="15" max="15" width="6" style="384" customWidth="1"/>
    <col min="16" max="16" width="11.140625" style="383" bestFit="1" customWidth="1"/>
    <col min="17" max="17" width="8.85546875" style="383" customWidth="1"/>
    <col min="18" max="18" width="10.85546875" style="384" customWidth="1"/>
    <col min="19" max="19" width="8.5703125" style="383" customWidth="1"/>
    <col min="20" max="20" width="11" style="383" customWidth="1"/>
    <col min="21" max="21" width="8.7109375" style="383" customWidth="1"/>
    <col min="22" max="22" width="11.42578125" style="382" customWidth="1"/>
    <col min="23" max="23" width="10.7109375" style="382" customWidth="1"/>
    <col min="24" max="24" width="8.42578125" style="382" customWidth="1"/>
    <col min="25" max="25" width="20.42578125" style="382" customWidth="1"/>
    <col min="26" max="16384" width="9.140625" style="382"/>
  </cols>
  <sheetData>
    <row r="1" spans="2:25" ht="19.5" customHeight="1"/>
    <row r="2" spans="2:25" ht="18">
      <c r="B2" s="272" t="s">
        <v>653</v>
      </c>
      <c r="D2" s="392"/>
    </row>
    <row r="3" spans="2:25" ht="21.75" customHeight="1">
      <c r="B3" s="379" t="s">
        <v>1</v>
      </c>
    </row>
    <row r="4" spans="2:25" ht="13.5" thickBot="1"/>
    <row r="5" spans="2:25" s="396" customFormat="1" ht="57" customHeight="1" thickBot="1">
      <c r="B5" s="1009" t="s">
        <v>275</v>
      </c>
      <c r="C5" s="1010"/>
      <c r="D5" s="1010"/>
      <c r="E5" s="1010"/>
      <c r="F5" s="1010"/>
      <c r="G5" s="1010"/>
      <c r="H5" s="1010"/>
      <c r="I5" s="1010"/>
      <c r="J5" s="1010"/>
      <c r="K5" s="1010"/>
      <c r="L5" s="1010"/>
      <c r="M5" s="1011"/>
      <c r="N5" s="1009" t="s">
        <v>739</v>
      </c>
      <c r="O5" s="1010"/>
      <c r="P5" s="1010"/>
      <c r="Q5" s="1011"/>
      <c r="R5" s="1009" t="s">
        <v>740</v>
      </c>
      <c r="S5" s="1010"/>
      <c r="T5" s="1010"/>
      <c r="U5" s="1011"/>
      <c r="V5" s="1012" t="s">
        <v>274</v>
      </c>
      <c r="W5" s="1013"/>
      <c r="X5" s="1013"/>
      <c r="Y5" s="1014"/>
    </row>
    <row r="6" spans="2:25" s="398" customFormat="1" ht="27" customHeight="1">
      <c r="B6" s="993" t="s">
        <v>253</v>
      </c>
      <c r="C6" s="995" t="s">
        <v>252</v>
      </c>
      <c r="D6" s="995" t="s">
        <v>273</v>
      </c>
      <c r="E6" s="995" t="s">
        <v>250</v>
      </c>
      <c r="F6" s="997" t="s">
        <v>249</v>
      </c>
      <c r="G6" s="995" t="s">
        <v>4</v>
      </c>
      <c r="H6" s="995" t="s">
        <v>272</v>
      </c>
      <c r="I6" s="995" t="s">
        <v>248</v>
      </c>
      <c r="J6" s="995" t="s">
        <v>247</v>
      </c>
      <c r="K6" s="1001" t="s">
        <v>246</v>
      </c>
      <c r="L6" s="1002"/>
      <c r="M6" s="1003"/>
      <c r="N6" s="1005" t="s">
        <v>245</v>
      </c>
      <c r="O6" s="1007" t="s">
        <v>242</v>
      </c>
      <c r="P6" s="983" t="s">
        <v>244</v>
      </c>
      <c r="Q6" s="985" t="s">
        <v>240</v>
      </c>
      <c r="R6" s="987" t="s">
        <v>243</v>
      </c>
      <c r="S6" s="983" t="s">
        <v>242</v>
      </c>
      <c r="T6" s="989" t="s">
        <v>241</v>
      </c>
      <c r="U6" s="985" t="s">
        <v>240</v>
      </c>
      <c r="V6" s="991" t="s">
        <v>239</v>
      </c>
      <c r="W6" s="999" t="s">
        <v>238</v>
      </c>
      <c r="X6" s="999" t="s">
        <v>237</v>
      </c>
      <c r="Y6" s="981" t="s">
        <v>236</v>
      </c>
    </row>
    <row r="7" spans="2:25" s="397" customFormat="1" ht="27" customHeight="1" thickBot="1">
      <c r="B7" s="994"/>
      <c r="C7" s="996"/>
      <c r="D7" s="996"/>
      <c r="E7" s="996"/>
      <c r="F7" s="998"/>
      <c r="G7" s="996"/>
      <c r="H7" s="996"/>
      <c r="I7" s="996"/>
      <c r="J7" s="996"/>
      <c r="K7" s="373" t="s">
        <v>235</v>
      </c>
      <c r="L7" s="372" t="s">
        <v>234</v>
      </c>
      <c r="M7" s="371" t="s">
        <v>233</v>
      </c>
      <c r="N7" s="1006"/>
      <c r="O7" s="1008"/>
      <c r="P7" s="984"/>
      <c r="Q7" s="986"/>
      <c r="R7" s="988"/>
      <c r="S7" s="984"/>
      <c r="T7" s="990"/>
      <c r="U7" s="986"/>
      <c r="V7" s="992"/>
      <c r="W7" s="1004"/>
      <c r="X7" s="1004"/>
      <c r="Y7" s="1017"/>
    </row>
    <row r="8" spans="2:25" s="393" customFormat="1" ht="85.5">
      <c r="B8" s="821" t="s">
        <v>769</v>
      </c>
      <c r="C8" s="822" t="s">
        <v>30</v>
      </c>
      <c r="D8" s="822" t="s">
        <v>30</v>
      </c>
      <c r="E8" s="923" t="s">
        <v>770</v>
      </c>
      <c r="F8" s="924" t="s">
        <v>765</v>
      </c>
      <c r="G8" s="924" t="s">
        <v>766</v>
      </c>
      <c r="H8" s="905">
        <v>2761</v>
      </c>
      <c r="I8" s="904" t="s">
        <v>771</v>
      </c>
      <c r="J8" s="822"/>
      <c r="K8" s="822"/>
      <c r="L8" s="822"/>
      <c r="M8" s="822"/>
      <c r="N8" s="812">
        <v>223910.2</v>
      </c>
      <c r="O8" s="813">
        <v>1</v>
      </c>
      <c r="P8" s="815">
        <f t="shared" ref="P8:P9" si="0">N8*O8</f>
        <v>223910.2</v>
      </c>
      <c r="Q8" s="823"/>
      <c r="R8" s="812">
        <v>239583.9</v>
      </c>
      <c r="S8" s="813">
        <v>1</v>
      </c>
      <c r="T8" s="815">
        <f t="shared" ref="T8:T9" si="1">R8*S8</f>
        <v>239583.9</v>
      </c>
      <c r="U8" s="823"/>
      <c r="V8" s="817">
        <f t="shared" ref="V8:V9" si="2">R8-N8</f>
        <v>15673.699999999983</v>
      </c>
      <c r="W8" s="824">
        <f t="shared" ref="W8:W9" si="3">T8-P8</f>
        <v>15673.699999999983</v>
      </c>
      <c r="X8" s="831">
        <f t="shared" ref="X8:X9" si="4">U8-Q8</f>
        <v>0</v>
      </c>
      <c r="Y8" s="925" t="s">
        <v>775</v>
      </c>
    </row>
    <row r="9" spans="2:25" ht="86.25" thickBot="1">
      <c r="B9" s="926" t="s">
        <v>772</v>
      </c>
      <c r="C9" s="927" t="s">
        <v>30</v>
      </c>
      <c r="D9" s="927" t="s">
        <v>30</v>
      </c>
      <c r="E9" s="928" t="s">
        <v>773</v>
      </c>
      <c r="F9" s="929" t="s">
        <v>765</v>
      </c>
      <c r="G9" s="929" t="s">
        <v>766</v>
      </c>
      <c r="H9" s="912">
        <v>2761</v>
      </c>
      <c r="I9" s="930" t="s">
        <v>774</v>
      </c>
      <c r="J9" s="927"/>
      <c r="K9" s="931">
        <v>41856</v>
      </c>
      <c r="L9" s="931">
        <v>43682</v>
      </c>
      <c r="M9" s="927">
        <v>5</v>
      </c>
      <c r="N9" s="915">
        <v>47512.24</v>
      </c>
      <c r="O9" s="916">
        <v>1</v>
      </c>
      <c r="P9" s="919">
        <f t="shared" si="0"/>
        <v>47512.24</v>
      </c>
      <c r="Q9" s="932"/>
      <c r="R9" s="915">
        <v>49887.86</v>
      </c>
      <c r="S9" s="916">
        <v>1</v>
      </c>
      <c r="T9" s="919">
        <f t="shared" si="1"/>
        <v>49887.86</v>
      </c>
      <c r="U9" s="932"/>
      <c r="V9" s="819">
        <f t="shared" si="2"/>
        <v>2375.6200000000026</v>
      </c>
      <c r="W9" s="826">
        <f t="shared" si="3"/>
        <v>2375.6200000000026</v>
      </c>
      <c r="X9" s="935">
        <f t="shared" si="4"/>
        <v>0</v>
      </c>
      <c r="Y9" s="933" t="s">
        <v>775</v>
      </c>
    </row>
    <row r="10" spans="2:25" ht="17.25" customHeight="1" thickBot="1">
      <c r="B10" s="3"/>
      <c r="C10" s="3"/>
      <c r="D10" s="3"/>
      <c r="E10" s="3"/>
      <c r="F10" s="3"/>
      <c r="G10" s="3"/>
      <c r="H10" s="3"/>
      <c r="I10" s="3"/>
      <c r="J10" s="3"/>
      <c r="K10" s="3"/>
      <c r="L10" s="3"/>
      <c r="M10" s="3"/>
      <c r="N10" s="921">
        <f>SUM(N8:N9)</f>
        <v>271422.44</v>
      </c>
      <c r="O10" s="922"/>
      <c r="P10" s="829">
        <f>SUM(P8:P9)</f>
        <v>271422.44</v>
      </c>
      <c r="Q10" s="829">
        <f>SUM(Q8:Q9)</f>
        <v>0</v>
      </c>
      <c r="R10" s="921">
        <f>SUM(R8:R9)</f>
        <v>289471.76</v>
      </c>
      <c r="S10" s="922"/>
      <c r="T10" s="829">
        <f>SUM(T8:T9)</f>
        <v>289471.76</v>
      </c>
      <c r="U10" s="830">
        <f>SUM(U8:U9)</f>
        <v>0</v>
      </c>
      <c r="V10" s="828">
        <f>SUM(V8:V9)</f>
        <v>18049.319999999985</v>
      </c>
      <c r="W10" s="829">
        <f>SUM(W8:W9)</f>
        <v>18049.319999999985</v>
      </c>
      <c r="X10" s="934">
        <f>SUM(X8:X9)</f>
        <v>0</v>
      </c>
      <c r="Y10" s="364"/>
    </row>
    <row r="11" spans="2:25" ht="24.75" customHeight="1" thickBot="1"/>
    <row r="12" spans="2:25" s="396" customFormat="1" ht="57" customHeight="1" thickBot="1">
      <c r="B12" s="1009" t="s">
        <v>690</v>
      </c>
      <c r="C12" s="1010"/>
      <c r="D12" s="1010"/>
      <c r="E12" s="1010"/>
      <c r="F12" s="1010"/>
      <c r="G12" s="1010"/>
      <c r="H12" s="1010"/>
      <c r="I12" s="1010"/>
      <c r="J12" s="1010"/>
      <c r="K12" s="1010"/>
      <c r="L12" s="1010"/>
      <c r="M12" s="1011"/>
      <c r="N12" s="1009" t="s">
        <v>741</v>
      </c>
      <c r="O12" s="1010"/>
      <c r="P12" s="1010"/>
      <c r="Q12" s="1011"/>
      <c r="R12" s="1009" t="s">
        <v>742</v>
      </c>
      <c r="S12" s="1010"/>
      <c r="T12" s="1010"/>
      <c r="U12" s="1011"/>
      <c r="V12" s="1012" t="s">
        <v>274</v>
      </c>
      <c r="W12" s="1013"/>
      <c r="X12" s="1013"/>
      <c r="Y12" s="1014"/>
    </row>
    <row r="13" spans="2:25" s="395" customFormat="1" ht="27" customHeight="1">
      <c r="B13" s="993" t="s">
        <v>253</v>
      </c>
      <c r="C13" s="995" t="s">
        <v>252</v>
      </c>
      <c r="D13" s="995" t="s">
        <v>273</v>
      </c>
      <c r="E13" s="995" t="s">
        <v>250</v>
      </c>
      <c r="F13" s="997" t="s">
        <v>249</v>
      </c>
      <c r="G13" s="995" t="s">
        <v>4</v>
      </c>
      <c r="H13" s="995" t="s">
        <v>272</v>
      </c>
      <c r="I13" s="995" t="s">
        <v>248</v>
      </c>
      <c r="J13" s="995" t="s">
        <v>247</v>
      </c>
      <c r="K13" s="1001" t="s">
        <v>246</v>
      </c>
      <c r="L13" s="1002"/>
      <c r="M13" s="1003"/>
      <c r="N13" s="1005" t="s">
        <v>245</v>
      </c>
      <c r="O13" s="1007" t="s">
        <v>242</v>
      </c>
      <c r="P13" s="983" t="s">
        <v>244</v>
      </c>
      <c r="Q13" s="985" t="s">
        <v>240</v>
      </c>
      <c r="R13" s="987" t="s">
        <v>243</v>
      </c>
      <c r="S13" s="983" t="s">
        <v>242</v>
      </c>
      <c r="T13" s="989" t="s">
        <v>241</v>
      </c>
      <c r="U13" s="985" t="s">
        <v>240</v>
      </c>
      <c r="V13" s="991" t="s">
        <v>239</v>
      </c>
      <c r="W13" s="999" t="s">
        <v>238</v>
      </c>
      <c r="X13" s="999" t="s">
        <v>237</v>
      </c>
      <c r="Y13" s="981" t="s">
        <v>236</v>
      </c>
    </row>
    <row r="14" spans="2:25" s="394" customFormat="1" ht="27" customHeight="1" thickBot="1">
      <c r="B14" s="994"/>
      <c r="C14" s="996"/>
      <c r="D14" s="996"/>
      <c r="E14" s="996"/>
      <c r="F14" s="998"/>
      <c r="G14" s="996"/>
      <c r="H14" s="996"/>
      <c r="I14" s="996"/>
      <c r="J14" s="996"/>
      <c r="K14" s="373" t="s">
        <v>235</v>
      </c>
      <c r="L14" s="372" t="s">
        <v>234</v>
      </c>
      <c r="M14" s="371" t="s">
        <v>233</v>
      </c>
      <c r="N14" s="1006"/>
      <c r="O14" s="1008"/>
      <c r="P14" s="984"/>
      <c r="Q14" s="986"/>
      <c r="R14" s="988"/>
      <c r="S14" s="984"/>
      <c r="T14" s="990"/>
      <c r="U14" s="986"/>
      <c r="V14" s="992"/>
      <c r="W14" s="1004"/>
      <c r="X14" s="1004"/>
      <c r="Y14" s="1017"/>
    </row>
    <row r="15" spans="2:25" s="393" customFormat="1" ht="85.5">
      <c r="B15" s="821" t="s">
        <v>769</v>
      </c>
      <c r="C15" s="822" t="s">
        <v>30</v>
      </c>
      <c r="D15" s="822" t="s">
        <v>30</v>
      </c>
      <c r="E15" s="923" t="s">
        <v>770</v>
      </c>
      <c r="F15" s="924" t="s">
        <v>765</v>
      </c>
      <c r="G15" s="924" t="s">
        <v>766</v>
      </c>
      <c r="H15" s="905">
        <v>2761</v>
      </c>
      <c r="I15" s="904" t="s">
        <v>771</v>
      </c>
      <c r="J15" s="822"/>
      <c r="K15" s="822"/>
      <c r="L15" s="822"/>
      <c r="M15" s="822"/>
      <c r="N15" s="812">
        <v>239583.9</v>
      </c>
      <c r="O15" s="813">
        <v>1</v>
      </c>
      <c r="P15" s="815">
        <f t="shared" ref="P15:P16" si="5">N15*O15</f>
        <v>239583.9</v>
      </c>
      <c r="Q15" s="823"/>
      <c r="R15" s="812">
        <v>256354.8</v>
      </c>
      <c r="S15" s="813">
        <v>1</v>
      </c>
      <c r="T15" s="815">
        <f t="shared" ref="T15:T16" si="6">R15*S15</f>
        <v>256354.8</v>
      </c>
      <c r="U15" s="823"/>
      <c r="V15" s="817">
        <f t="shared" ref="V15:V16" si="7">R15-N15</f>
        <v>16770.899999999994</v>
      </c>
      <c r="W15" s="824">
        <f t="shared" ref="W15:W16" si="8">T15-P15</f>
        <v>16770.899999999994</v>
      </c>
      <c r="X15" s="825">
        <f t="shared" ref="X15:X16" si="9">U15-Q15</f>
        <v>0</v>
      </c>
      <c r="Y15" s="925" t="s">
        <v>775</v>
      </c>
    </row>
    <row r="16" spans="2:25" ht="86.25" thickBot="1">
      <c r="B16" s="926" t="s">
        <v>772</v>
      </c>
      <c r="C16" s="927" t="s">
        <v>30</v>
      </c>
      <c r="D16" s="927" t="s">
        <v>30</v>
      </c>
      <c r="E16" s="928" t="s">
        <v>773</v>
      </c>
      <c r="F16" s="929" t="s">
        <v>765</v>
      </c>
      <c r="G16" s="929" t="s">
        <v>766</v>
      </c>
      <c r="H16" s="912">
        <v>2761</v>
      </c>
      <c r="I16" s="930" t="s">
        <v>774</v>
      </c>
      <c r="J16" s="927"/>
      <c r="K16" s="931">
        <v>41856</v>
      </c>
      <c r="L16" s="931">
        <v>43682</v>
      </c>
      <c r="M16" s="927">
        <v>5</v>
      </c>
      <c r="N16" s="915">
        <v>49887.86</v>
      </c>
      <c r="O16" s="916">
        <v>1</v>
      </c>
      <c r="P16" s="919">
        <f t="shared" si="5"/>
        <v>49887.86</v>
      </c>
      <c r="Q16" s="932"/>
      <c r="R16" s="915">
        <v>52382</v>
      </c>
      <c r="S16" s="916">
        <v>1</v>
      </c>
      <c r="T16" s="919">
        <f t="shared" si="6"/>
        <v>52382</v>
      </c>
      <c r="U16" s="932"/>
      <c r="V16" s="819">
        <f t="shared" si="7"/>
        <v>2494.1399999999994</v>
      </c>
      <c r="W16" s="826">
        <f t="shared" si="8"/>
        <v>2494.1399999999994</v>
      </c>
      <c r="X16" s="827">
        <f t="shared" si="9"/>
        <v>0</v>
      </c>
      <c r="Y16" s="933" t="s">
        <v>775</v>
      </c>
    </row>
    <row r="17" spans="2:25" ht="17.25" customHeight="1" thickBot="1">
      <c r="B17" s="3"/>
      <c r="C17" s="3"/>
      <c r="D17" s="3"/>
      <c r="E17" s="3"/>
      <c r="F17" s="3"/>
      <c r="G17" s="3"/>
      <c r="H17" s="3"/>
      <c r="I17" s="3"/>
      <c r="J17" s="3"/>
      <c r="K17" s="3"/>
      <c r="L17" s="3"/>
      <c r="M17" s="3"/>
      <c r="N17" s="921">
        <f>SUM(N15:N16)</f>
        <v>289471.76</v>
      </c>
      <c r="O17" s="922"/>
      <c r="P17" s="829">
        <f>SUM(P15:P16)</f>
        <v>289471.76</v>
      </c>
      <c r="Q17" s="829">
        <f>SUM(Q15:Q16)</f>
        <v>0</v>
      </c>
      <c r="R17" s="921">
        <f>SUM(R15:R16)</f>
        <v>308736.8</v>
      </c>
      <c r="S17" s="922"/>
      <c r="T17" s="829">
        <f>SUM(T15:T16)</f>
        <v>308736.8</v>
      </c>
      <c r="U17" s="830">
        <f>SUM(U15:U16)</f>
        <v>0</v>
      </c>
      <c r="V17" s="828">
        <f>SUM(V15:V16)</f>
        <v>19265.039999999994</v>
      </c>
      <c r="W17" s="829">
        <f>SUM(W15:W16)</f>
        <v>19265.039999999994</v>
      </c>
      <c r="X17" s="830">
        <f>SUM(X15:X16)</f>
        <v>0</v>
      </c>
      <c r="Y17" s="364"/>
    </row>
    <row r="18" spans="2:25" ht="19.5" customHeight="1"/>
    <row r="19" spans="2:25">
      <c r="B19" s="391" t="s">
        <v>271</v>
      </c>
      <c r="D19" s="391"/>
      <c r="K19" s="387"/>
      <c r="L19" s="387"/>
      <c r="M19" s="387"/>
      <c r="N19" s="385"/>
      <c r="O19" s="386"/>
      <c r="P19" s="385"/>
    </row>
    <row r="20" spans="2:25" ht="9" customHeight="1">
      <c r="B20" s="391"/>
      <c r="D20" s="391"/>
      <c r="K20" s="387"/>
      <c r="L20" s="387"/>
      <c r="M20" s="387"/>
      <c r="N20" s="385"/>
      <c r="O20" s="386"/>
      <c r="P20" s="385"/>
    </row>
    <row r="21" spans="2:25">
      <c r="B21" s="390" t="s">
        <v>270</v>
      </c>
      <c r="C21" s="382" t="s">
        <v>269</v>
      </c>
      <c r="D21" s="388"/>
      <c r="I21" s="389" t="s">
        <v>268</v>
      </c>
      <c r="J21" s="382" t="s">
        <v>267</v>
      </c>
      <c r="M21" s="387"/>
      <c r="N21" s="385"/>
      <c r="O21" s="386"/>
      <c r="P21" s="385"/>
    </row>
    <row r="22" spans="2:25">
      <c r="B22" s="390" t="s">
        <v>266</v>
      </c>
      <c r="C22" s="382" t="s">
        <v>265</v>
      </c>
      <c r="D22" s="388"/>
      <c r="I22" s="389" t="s">
        <v>264</v>
      </c>
      <c r="J22" s="382" t="s">
        <v>263</v>
      </c>
      <c r="M22" s="387"/>
      <c r="N22" s="385"/>
      <c r="O22" s="386"/>
      <c r="P22" s="385"/>
    </row>
    <row r="23" spans="2:25">
      <c r="B23" s="390" t="s">
        <v>262</v>
      </c>
      <c r="C23" s="382" t="s">
        <v>261</v>
      </c>
      <c r="D23" s="388"/>
      <c r="I23" s="389" t="s">
        <v>260</v>
      </c>
      <c r="J23" s="382" t="s">
        <v>259</v>
      </c>
      <c r="M23" s="387"/>
      <c r="N23" s="385"/>
      <c r="O23" s="386"/>
      <c r="P23" s="385"/>
    </row>
    <row r="24" spans="2:25">
      <c r="B24" s="390" t="s">
        <v>258</v>
      </c>
      <c r="C24" s="382" t="s">
        <v>257</v>
      </c>
      <c r="D24" s="388"/>
      <c r="I24" s="389" t="s">
        <v>256</v>
      </c>
      <c r="J24" s="382" t="s">
        <v>255</v>
      </c>
      <c r="M24" s="387"/>
      <c r="N24" s="385"/>
      <c r="O24" s="386"/>
      <c r="P24" s="385"/>
    </row>
    <row r="25" spans="2:25">
      <c r="D25" s="388"/>
      <c r="K25" s="387"/>
      <c r="L25" s="387"/>
      <c r="M25" s="387"/>
      <c r="N25" s="385"/>
      <c r="O25" s="386"/>
      <c r="P25" s="385"/>
    </row>
    <row r="26" spans="2:25">
      <c r="D26" s="388"/>
      <c r="K26" s="387"/>
      <c r="L26" s="387"/>
      <c r="M26" s="387"/>
      <c r="N26" s="385"/>
      <c r="O26" s="386"/>
      <c r="P26" s="385"/>
    </row>
    <row r="27" spans="2:25">
      <c r="D27" s="388"/>
      <c r="K27" s="387"/>
      <c r="L27" s="387"/>
      <c r="M27" s="387"/>
      <c r="N27" s="385"/>
      <c r="O27" s="386"/>
      <c r="P27" s="385"/>
    </row>
    <row r="28" spans="2:25">
      <c r="D28" s="388"/>
      <c r="K28" s="387"/>
      <c r="L28" s="387"/>
      <c r="M28" s="387"/>
      <c r="N28" s="385"/>
      <c r="O28" s="386"/>
      <c r="P28" s="385"/>
    </row>
  </sheetData>
  <mergeCells count="52">
    <mergeCell ref="B5:M5"/>
    <mergeCell ref="N5:Q5"/>
    <mergeCell ref="V6:V7"/>
    <mergeCell ref="W6:W7"/>
    <mergeCell ref="T6:T7"/>
    <mergeCell ref="U6:U7"/>
    <mergeCell ref="H6:H7"/>
    <mergeCell ref="I6:I7"/>
    <mergeCell ref="R5:U5"/>
    <mergeCell ref="V5:Y5"/>
    <mergeCell ref="B6:B7"/>
    <mergeCell ref="C6:C7"/>
    <mergeCell ref="D6:D7"/>
    <mergeCell ref="E6:E7"/>
    <mergeCell ref="F6:F7"/>
    <mergeCell ref="G6:G7"/>
    <mergeCell ref="Y6:Y7"/>
    <mergeCell ref="B12:M12"/>
    <mergeCell ref="N12:Q12"/>
    <mergeCell ref="R12:U12"/>
    <mergeCell ref="V12:Y12"/>
    <mergeCell ref="P6:P7"/>
    <mergeCell ref="Q6:Q7"/>
    <mergeCell ref="R6:R7"/>
    <mergeCell ref="S6:S7"/>
    <mergeCell ref="N6:N7"/>
    <mergeCell ref="O6:O7"/>
    <mergeCell ref="J6:J7"/>
    <mergeCell ref="K6:M6"/>
    <mergeCell ref="G13:G14"/>
    <mergeCell ref="H13:H14"/>
    <mergeCell ref="I13:I14"/>
    <mergeCell ref="J13:J14"/>
    <mergeCell ref="X6:X7"/>
    <mergeCell ref="W13:W14"/>
    <mergeCell ref="X13:X14"/>
    <mergeCell ref="K13:M13"/>
    <mergeCell ref="N13:N14"/>
    <mergeCell ref="O13:O14"/>
    <mergeCell ref="B13:B14"/>
    <mergeCell ref="C13:C14"/>
    <mergeCell ref="D13:D14"/>
    <mergeCell ref="E13:E14"/>
    <mergeCell ref="F13:F14"/>
    <mergeCell ref="Y13:Y14"/>
    <mergeCell ref="P13:P14"/>
    <mergeCell ref="Q13:Q14"/>
    <mergeCell ref="R13:R14"/>
    <mergeCell ref="S13:S14"/>
    <mergeCell ref="T13:T14"/>
    <mergeCell ref="U13:U14"/>
    <mergeCell ref="V13:V14"/>
  </mergeCells>
  <printOptions horizontalCentered="1"/>
  <pageMargins left="0.16" right="0.16" top="0.26" bottom="0.25" header="0.17" footer="0.16"/>
  <pageSetup paperSize="17"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P51"/>
  <sheetViews>
    <sheetView view="pageBreakPreview" topLeftCell="A16" zoomScale="95" zoomScaleNormal="100" zoomScaleSheetLayoutView="95" workbookViewId="0">
      <selection activeCell="D36" sqref="D36"/>
    </sheetView>
  </sheetViews>
  <sheetFormatPr defaultRowHeight="14.25"/>
  <cols>
    <col min="1" max="1" width="5" style="36" customWidth="1"/>
    <col min="2" max="2" width="34.85546875" style="36" customWidth="1"/>
    <col min="3" max="3" width="4.28515625" style="36" customWidth="1"/>
    <col min="4" max="6" width="4.28515625" style="263" customWidth="1"/>
    <col min="7" max="12" width="4.28515625" style="36" customWidth="1"/>
    <col min="13" max="13" width="23.42578125" style="36" customWidth="1"/>
    <col min="14" max="14" width="3.140625" style="36" customWidth="1"/>
    <col min="15" max="15" width="8.85546875" style="36" customWidth="1"/>
    <col min="16" max="16" width="37.28515625" style="36" customWidth="1"/>
    <col min="17" max="16384" width="9.140625" style="36"/>
  </cols>
  <sheetData>
    <row r="1" spans="1:16" ht="21" customHeight="1"/>
    <row r="2" spans="1:16" ht="18">
      <c r="B2" s="272" t="s">
        <v>656</v>
      </c>
      <c r="C2" s="271"/>
    </row>
    <row r="3" spans="1:16" ht="18">
      <c r="B3" s="270" t="s">
        <v>146</v>
      </c>
    </row>
    <row r="4" spans="1:16" ht="15">
      <c r="B4" s="36" t="s">
        <v>658</v>
      </c>
    </row>
    <row r="5" spans="1:16" ht="18">
      <c r="B5" s="270"/>
    </row>
    <row r="6" spans="1:16" ht="15">
      <c r="A6" s="3"/>
      <c r="B6" s="3" t="s">
        <v>659</v>
      </c>
      <c r="C6" s="3"/>
      <c r="D6" s="47"/>
      <c r="E6" s="47"/>
      <c r="F6" s="47"/>
      <c r="G6" s="3"/>
      <c r="H6" s="3"/>
      <c r="I6" s="3"/>
      <c r="J6" s="3"/>
      <c r="K6" s="3"/>
      <c r="L6" s="3"/>
      <c r="M6" s="3"/>
      <c r="N6" s="3"/>
      <c r="O6" s="3"/>
    </row>
    <row r="7" spans="1:16">
      <c r="A7" s="3"/>
      <c r="B7" s="3" t="s">
        <v>657</v>
      </c>
      <c r="C7" s="3"/>
      <c r="D7" s="47"/>
      <c r="E7" s="47"/>
      <c r="F7" s="47"/>
      <c r="G7" s="3"/>
      <c r="H7" s="3"/>
      <c r="I7" s="3"/>
      <c r="J7" s="3"/>
      <c r="K7" s="3"/>
      <c r="L7" s="3"/>
      <c r="M7" s="3"/>
      <c r="N7" s="3"/>
      <c r="O7" s="3"/>
    </row>
    <row r="8" spans="1:16">
      <c r="A8" s="3"/>
      <c r="B8" s="3"/>
      <c r="C8" s="3"/>
      <c r="D8" s="47"/>
      <c r="E8" s="47"/>
      <c r="F8" s="47"/>
      <c r="G8" s="3"/>
      <c r="H8" s="3"/>
      <c r="I8" s="3"/>
      <c r="J8" s="3"/>
      <c r="K8" s="3"/>
      <c r="L8" s="3"/>
      <c r="M8" s="3"/>
      <c r="N8" s="3"/>
      <c r="O8" s="3"/>
    </row>
    <row r="9" spans="1:16" s="67" customFormat="1" ht="15.75">
      <c r="A9" s="45"/>
      <c r="B9" s="1020" t="s">
        <v>606</v>
      </c>
      <c r="C9" s="1020"/>
      <c r="D9" s="1020"/>
      <c r="E9" s="1020"/>
      <c r="F9" s="1020"/>
      <c r="G9" s="1020"/>
      <c r="H9" s="1020"/>
      <c r="I9" s="1020"/>
      <c r="J9" s="1020"/>
      <c r="K9" s="1020"/>
      <c r="L9" s="1020"/>
      <c r="M9" s="1020"/>
      <c r="N9" s="1020"/>
      <c r="O9" s="622"/>
      <c r="P9" s="622"/>
    </row>
    <row r="10" spans="1:16" s="67" customFormat="1" ht="15.75">
      <c r="A10" s="45"/>
      <c r="B10" s="1020" t="s">
        <v>605</v>
      </c>
      <c r="C10" s="1020"/>
      <c r="D10" s="1020"/>
      <c r="E10" s="1020"/>
      <c r="F10" s="1020"/>
      <c r="G10" s="1020"/>
      <c r="H10" s="1020"/>
      <c r="I10" s="1020"/>
      <c r="J10" s="1020"/>
      <c r="K10" s="1020"/>
      <c r="L10" s="1020"/>
      <c r="M10" s="1020"/>
      <c r="N10" s="1020"/>
      <c r="O10" s="622"/>
      <c r="P10" s="622"/>
    </row>
    <row r="11" spans="1:16" s="67" customFormat="1" ht="15.75">
      <c r="A11" s="45"/>
      <c r="B11" s="1020" t="s">
        <v>604</v>
      </c>
      <c r="C11" s="1020"/>
      <c r="D11" s="1020"/>
      <c r="E11" s="1020"/>
      <c r="F11" s="1020"/>
      <c r="G11" s="1020"/>
      <c r="H11" s="1020"/>
      <c r="I11" s="1020"/>
      <c r="J11" s="1020"/>
      <c r="K11" s="1020"/>
      <c r="L11" s="1020"/>
      <c r="M11" s="1020"/>
      <c r="N11" s="1020"/>
      <c r="O11" s="622"/>
      <c r="P11" s="622"/>
    </row>
    <row r="12" spans="1:16" s="67" customFormat="1" ht="15.75">
      <c r="A12" s="45"/>
      <c r="B12" s="691" t="s">
        <v>603</v>
      </c>
      <c r="C12" s="357"/>
      <c r="D12" s="357"/>
      <c r="E12" s="357"/>
      <c r="F12" s="357"/>
      <c r="G12" s="357"/>
      <c r="H12" s="357"/>
      <c r="I12" s="357"/>
      <c r="J12" s="357"/>
      <c r="K12" s="357"/>
      <c r="L12" s="357"/>
      <c r="M12" s="689" t="s">
        <v>602</v>
      </c>
      <c r="N12" s="690"/>
      <c r="O12" s="622"/>
      <c r="P12" s="622"/>
    </row>
    <row r="13" spans="1:16" s="67" customFormat="1" ht="15.75">
      <c r="A13" s="45"/>
      <c r="B13" s="1021" t="s">
        <v>601</v>
      </c>
      <c r="C13" s="1021"/>
      <c r="D13" s="1021"/>
      <c r="E13" s="1021"/>
      <c r="F13" s="1021"/>
      <c r="G13" s="1021"/>
      <c r="H13" s="1021"/>
      <c r="I13" s="1021"/>
      <c r="J13" s="1021"/>
      <c r="K13" s="1021"/>
      <c r="L13" s="1021"/>
      <c r="M13" s="689" t="s">
        <v>600</v>
      </c>
      <c r="N13" s="688"/>
      <c r="O13" s="622"/>
      <c r="P13" s="622"/>
    </row>
    <row r="14" spans="1:16" s="67" customFormat="1" ht="16.5" thickBot="1">
      <c r="A14" s="45"/>
      <c r="B14" s="687"/>
      <c r="C14" s="358"/>
      <c r="D14" s="358"/>
      <c r="E14" s="358"/>
      <c r="F14" s="358"/>
      <c r="G14" s="358"/>
      <c r="H14" s="358"/>
      <c r="I14" s="358"/>
      <c r="J14" s="358"/>
      <c r="K14" s="358"/>
      <c r="L14" s="358"/>
      <c r="M14" s="686" t="s">
        <v>599</v>
      </c>
      <c r="N14" s="685"/>
      <c r="O14" s="622"/>
      <c r="P14" s="622"/>
    </row>
    <row r="15" spans="1:16" s="67" customFormat="1" ht="16.5" thickBot="1">
      <c r="A15" s="45"/>
      <c r="B15" s="684" t="s">
        <v>598</v>
      </c>
      <c r="C15" s="683" t="s">
        <v>597</v>
      </c>
      <c r="D15" s="682"/>
      <c r="E15" s="682"/>
      <c r="F15" s="682"/>
      <c r="G15" s="682"/>
      <c r="H15" s="682"/>
      <c r="I15" s="682"/>
      <c r="J15" s="682"/>
      <c r="K15" s="682"/>
      <c r="L15" s="682"/>
      <c r="M15" s="681"/>
      <c r="N15" s="681"/>
      <c r="O15" s="638"/>
      <c r="P15" s="622"/>
    </row>
    <row r="16" spans="1:16" s="67" customFormat="1" ht="15.75">
      <c r="A16" s="45"/>
      <c r="B16" s="680"/>
      <c r="C16" s="679" t="s">
        <v>596</v>
      </c>
      <c r="D16" s="678" t="s">
        <v>595</v>
      </c>
      <c r="E16" s="674"/>
      <c r="F16" s="674" t="s">
        <v>594</v>
      </c>
      <c r="G16" s="677"/>
      <c r="H16" s="676"/>
      <c r="I16" s="1022" t="s">
        <v>593</v>
      </c>
      <c r="J16" s="1023"/>
      <c r="K16" s="1023"/>
      <c r="L16" s="1023"/>
      <c r="M16" s="1023"/>
      <c r="N16" s="1024"/>
      <c r="O16" s="666"/>
      <c r="P16" s="665"/>
    </row>
    <row r="17" spans="1:16" s="67" customFormat="1" ht="15.75">
      <c r="A17" s="45"/>
      <c r="B17" s="675"/>
      <c r="C17" s="674">
        <v>1</v>
      </c>
      <c r="D17" s="673">
        <v>2</v>
      </c>
      <c r="E17" s="672"/>
      <c r="F17" s="670">
        <v>3</v>
      </c>
      <c r="G17" s="671"/>
      <c r="H17" s="670"/>
      <c r="I17" s="669" t="s">
        <v>296</v>
      </c>
      <c r="J17" s="669"/>
      <c r="K17" s="669"/>
      <c r="L17" s="668" t="s">
        <v>296</v>
      </c>
      <c r="M17" s="667"/>
      <c r="N17" s="667"/>
      <c r="O17" s="666"/>
      <c r="P17" s="665"/>
    </row>
    <row r="18" spans="1:16" s="67" customFormat="1" ht="27">
      <c r="A18" s="45"/>
      <c r="B18" s="664" t="s">
        <v>592</v>
      </c>
      <c r="C18" s="1025"/>
      <c r="D18" s="1025"/>
      <c r="E18" s="1025"/>
      <c r="F18" s="1025"/>
      <c r="G18" s="1025"/>
      <c r="H18" s="1026"/>
      <c r="I18" s="1027" t="str">
        <f>IF(C18="","",(UPPER(CONCATENATE(C18,D18,E18,F18,G18,H18))))</f>
        <v/>
      </c>
      <c r="J18" s="1028"/>
      <c r="K18" s="1028"/>
      <c r="L18" s="1028"/>
      <c r="M18" s="1028"/>
      <c r="N18" s="1029"/>
      <c r="O18" s="663" t="s">
        <v>591</v>
      </c>
      <c r="P18" s="662" t="s">
        <v>590</v>
      </c>
    </row>
    <row r="19" spans="1:16" s="67" customFormat="1" ht="15.75">
      <c r="A19" s="45"/>
      <c r="B19" s="647" t="s">
        <v>584</v>
      </c>
      <c r="C19" s="1018"/>
      <c r="D19" s="1018"/>
      <c r="E19" s="1018"/>
      <c r="F19" s="1018"/>
      <c r="G19" s="1018"/>
      <c r="H19" s="1018"/>
      <c r="I19" s="1018"/>
      <c r="J19" s="1018"/>
      <c r="K19" s="1018"/>
      <c r="L19" s="1018"/>
      <c r="M19" s="1018"/>
      <c r="N19" s="1019"/>
      <c r="O19" s="638">
        <f>LEN(C19)</f>
        <v>0</v>
      </c>
      <c r="P19" s="658" t="str">
        <f>IF(B19="","",IF(O19&gt;40,"Please limit your description to be up to 40-characters only.","ok"))</f>
        <v>ok</v>
      </c>
    </row>
    <row r="20" spans="1:16" s="70" customFormat="1" ht="18">
      <c r="A20" s="360"/>
      <c r="B20" s="661" t="s">
        <v>589</v>
      </c>
      <c r="C20" s="1032"/>
      <c r="D20" s="1033"/>
      <c r="E20" s="1034"/>
      <c r="F20" s="1035"/>
      <c r="G20" s="1035"/>
      <c r="H20" s="1035"/>
      <c r="I20" s="1035"/>
      <c r="J20" s="1035"/>
      <c r="K20" s="1035"/>
      <c r="L20" s="1035"/>
      <c r="M20" s="1035"/>
      <c r="N20" s="1036"/>
      <c r="O20" s="638"/>
      <c r="P20" s="622"/>
    </row>
    <row r="21" spans="1:16" s="67" customFormat="1" ht="15.75">
      <c r="A21" s="45"/>
      <c r="B21" s="647" t="s">
        <v>584</v>
      </c>
      <c r="C21" s="1018"/>
      <c r="D21" s="1018"/>
      <c r="E21" s="1018"/>
      <c r="F21" s="1018"/>
      <c r="G21" s="1018"/>
      <c r="H21" s="1018"/>
      <c r="I21" s="1018"/>
      <c r="J21" s="1018"/>
      <c r="K21" s="1018"/>
      <c r="L21" s="1018"/>
      <c r="M21" s="1018"/>
      <c r="N21" s="1019"/>
      <c r="O21" s="638">
        <f>LEN(C21)</f>
        <v>0</v>
      </c>
      <c r="P21" s="658" t="str">
        <f>IF(B21="","",IF(O21&gt;40,"Please limit your description to be up to 40-characters only.","ok"))</f>
        <v>ok</v>
      </c>
    </row>
    <row r="22" spans="1:16" s="67" customFormat="1" ht="24">
      <c r="A22" s="45"/>
      <c r="B22" s="660" t="s">
        <v>588</v>
      </c>
      <c r="C22" s="1032"/>
      <c r="D22" s="1032"/>
      <c r="E22" s="1032"/>
      <c r="F22" s="1033"/>
      <c r="G22" s="1034" t="s">
        <v>587</v>
      </c>
      <c r="H22" s="1035"/>
      <c r="I22" s="1035"/>
      <c r="J22" s="1035"/>
      <c r="K22" s="1035"/>
      <c r="L22" s="1035"/>
      <c r="M22" s="1035"/>
      <c r="N22" s="1036"/>
      <c r="O22" s="638"/>
      <c r="P22" s="622"/>
    </row>
    <row r="23" spans="1:16" s="67" customFormat="1" ht="15.75">
      <c r="A23" s="45"/>
      <c r="B23" s="647" t="s">
        <v>584</v>
      </c>
      <c r="C23" s="1018"/>
      <c r="D23" s="1018"/>
      <c r="E23" s="1018"/>
      <c r="F23" s="1018"/>
      <c r="G23" s="1018"/>
      <c r="H23" s="1018"/>
      <c r="I23" s="1018"/>
      <c r="J23" s="1018"/>
      <c r="K23" s="1018"/>
      <c r="L23" s="1018"/>
      <c r="M23" s="1018"/>
      <c r="N23" s="1019"/>
      <c r="O23" s="638">
        <f>LEN(C23)</f>
        <v>0</v>
      </c>
      <c r="P23" s="658" t="str">
        <f>IF(B23="","",IF(O23&gt;40,"Please limit your description to be up to 40-characters only.","ok"))</f>
        <v>ok</v>
      </c>
    </row>
    <row r="24" spans="1:16" s="67" customFormat="1" ht="24">
      <c r="A24" s="45"/>
      <c r="B24" s="659" t="s">
        <v>586</v>
      </c>
      <c r="C24" s="1032"/>
      <c r="D24" s="1032"/>
      <c r="E24" s="1032"/>
      <c r="F24" s="1032"/>
      <c r="G24" s="1032"/>
      <c r="H24" s="1033"/>
      <c r="I24" s="1034" t="s">
        <v>585</v>
      </c>
      <c r="J24" s="1035"/>
      <c r="K24" s="1035"/>
      <c r="L24" s="1035"/>
      <c r="M24" s="1035"/>
      <c r="N24" s="1036"/>
      <c r="O24" s="638"/>
      <c r="P24" s="622"/>
    </row>
    <row r="25" spans="1:16" s="67" customFormat="1" ht="15.75">
      <c r="A25" s="45"/>
      <c r="B25" s="647" t="s">
        <v>584</v>
      </c>
      <c r="C25" s="1018"/>
      <c r="D25" s="1018"/>
      <c r="E25" s="1018"/>
      <c r="F25" s="1018"/>
      <c r="G25" s="1018"/>
      <c r="H25" s="1018"/>
      <c r="I25" s="1018"/>
      <c r="J25" s="1018"/>
      <c r="K25" s="1018"/>
      <c r="L25" s="1018"/>
      <c r="M25" s="1018"/>
      <c r="N25" s="1019"/>
      <c r="O25" s="638">
        <f>LEN(C25)</f>
        <v>0</v>
      </c>
      <c r="P25" s="658" t="str">
        <f>IF(B25="","",IF(O25&gt;40,"Please limit your description to be up to 40-characters only.","ok"))</f>
        <v>ok</v>
      </c>
    </row>
    <row r="26" spans="1:16" s="67" customFormat="1" ht="18.75" thickBot="1">
      <c r="A26" s="45"/>
      <c r="B26" s="647" t="s">
        <v>583</v>
      </c>
      <c r="C26" s="657"/>
      <c r="D26" s="650"/>
      <c r="E26" s="650"/>
      <c r="F26" s="650"/>
      <c r="G26" s="650"/>
      <c r="H26" s="650"/>
      <c r="I26" s="650" t="s">
        <v>582</v>
      </c>
      <c r="J26" s="650"/>
      <c r="K26" s="650"/>
      <c r="L26" s="650"/>
      <c r="M26" s="649"/>
      <c r="N26" s="648"/>
      <c r="O26" s="638"/>
      <c r="P26" s="622"/>
    </row>
    <row r="27" spans="1:16" s="67" customFormat="1" ht="18.75" thickTop="1">
      <c r="A27" s="45"/>
      <c r="B27" s="656" t="s">
        <v>581</v>
      </c>
      <c r="C27" s="655"/>
      <c r="D27" s="654" t="s">
        <v>580</v>
      </c>
      <c r="E27" s="653"/>
      <c r="F27" s="653"/>
      <c r="G27" s="653"/>
      <c r="H27" s="653"/>
      <c r="I27" s="653"/>
      <c r="J27" s="653"/>
      <c r="K27" s="653"/>
      <c r="L27" s="653"/>
      <c r="M27" s="653"/>
      <c r="N27" s="652"/>
      <c r="O27" s="638"/>
      <c r="P27" s="622"/>
    </row>
    <row r="28" spans="1:16" s="67" customFormat="1" ht="18">
      <c r="A28" s="45"/>
      <c r="B28" s="647" t="s">
        <v>579</v>
      </c>
      <c r="C28" s="646" t="s">
        <v>578</v>
      </c>
      <c r="D28" s="651" t="s">
        <v>313</v>
      </c>
      <c r="E28" s="650"/>
      <c r="F28" s="650"/>
      <c r="G28" s="650"/>
      <c r="H28" s="650"/>
      <c r="I28" s="650"/>
      <c r="J28" s="650"/>
      <c r="K28" s="650"/>
      <c r="L28" s="650"/>
      <c r="M28" s="649"/>
      <c r="N28" s="648"/>
      <c r="O28" s="638"/>
      <c r="P28" s="622"/>
    </row>
    <row r="29" spans="1:16" s="67" customFormat="1" ht="18">
      <c r="A29" s="45"/>
      <c r="B29" s="647" t="s">
        <v>577</v>
      </c>
      <c r="C29" s="1030"/>
      <c r="D29" s="1030"/>
      <c r="E29" s="1030"/>
      <c r="F29" s="1031"/>
      <c r="G29" s="650"/>
      <c r="H29" s="650"/>
      <c r="I29" s="650"/>
      <c r="J29" s="650"/>
      <c r="K29" s="650"/>
      <c r="L29" s="650"/>
      <c r="M29" s="649"/>
      <c r="N29" s="648"/>
      <c r="O29" s="638"/>
      <c r="P29" s="622"/>
    </row>
    <row r="30" spans="1:16" s="67" customFormat="1" ht="18">
      <c r="A30" s="45"/>
      <c r="B30" s="647" t="s">
        <v>576</v>
      </c>
      <c r="C30" s="1030"/>
      <c r="D30" s="1030"/>
      <c r="E30" s="1030"/>
      <c r="F30" s="1030"/>
      <c r="G30" s="1030"/>
      <c r="H30" s="1030"/>
      <c r="I30" s="1030"/>
      <c r="J30" s="1030"/>
      <c r="K30" s="1030"/>
      <c r="L30" s="1031"/>
      <c r="M30" s="649"/>
      <c r="N30" s="648"/>
      <c r="O30" s="638"/>
      <c r="P30" s="622"/>
    </row>
    <row r="31" spans="1:16" s="67" customFormat="1" ht="18">
      <c r="A31" s="45"/>
      <c r="B31" s="647" t="s">
        <v>575</v>
      </c>
      <c r="C31" s="1030"/>
      <c r="D31" s="1030"/>
      <c r="E31" s="1030"/>
      <c r="F31" s="1031"/>
      <c r="G31" s="650"/>
      <c r="H31" s="650"/>
      <c r="I31" s="650"/>
      <c r="J31" s="650"/>
      <c r="K31" s="650"/>
      <c r="L31" s="650"/>
      <c r="M31" s="649"/>
      <c r="N31" s="648"/>
      <c r="O31" s="638"/>
      <c r="P31" s="622"/>
    </row>
    <row r="32" spans="1:16" s="67" customFormat="1" ht="18">
      <c r="A32" s="45"/>
      <c r="B32" s="647" t="s">
        <v>574</v>
      </c>
      <c r="C32" s="1030"/>
      <c r="D32" s="1030"/>
      <c r="E32" s="1030"/>
      <c r="F32" s="1030"/>
      <c r="G32" s="1030"/>
      <c r="H32" s="1030"/>
      <c r="I32" s="1030"/>
      <c r="J32" s="1030"/>
      <c r="K32" s="1030"/>
      <c r="L32" s="1031"/>
      <c r="M32" s="649"/>
      <c r="N32" s="648"/>
      <c r="O32" s="638"/>
      <c r="P32" s="622"/>
    </row>
    <row r="33" spans="1:16" s="67" customFormat="1" ht="18">
      <c r="A33" s="45"/>
      <c r="B33" s="647" t="s">
        <v>573</v>
      </c>
      <c r="C33" s="646" t="s">
        <v>30</v>
      </c>
      <c r="D33" s="1040"/>
      <c r="E33" s="1041"/>
      <c r="F33" s="1041"/>
      <c r="G33" s="1041"/>
      <c r="H33" s="1041"/>
      <c r="I33" s="1041"/>
      <c r="J33" s="1041"/>
      <c r="K33" s="1041"/>
      <c r="L33" s="1041"/>
      <c r="M33" s="1041"/>
      <c r="N33" s="1042"/>
      <c r="O33" s="638"/>
      <c r="P33" s="622"/>
    </row>
    <row r="34" spans="1:16" s="67" customFormat="1" ht="18">
      <c r="A34" s="45"/>
      <c r="B34" s="645" t="s">
        <v>572</v>
      </c>
      <c r="C34" s="646" t="s">
        <v>30</v>
      </c>
      <c r="D34" s="1040"/>
      <c r="E34" s="1041"/>
      <c r="F34" s="1041"/>
      <c r="G34" s="1041"/>
      <c r="H34" s="1041"/>
      <c r="I34" s="1041"/>
      <c r="J34" s="1041"/>
      <c r="K34" s="1041"/>
      <c r="L34" s="1041"/>
      <c r="M34" s="1041"/>
      <c r="N34" s="1042"/>
      <c r="O34" s="638"/>
      <c r="P34" s="622"/>
    </row>
    <row r="35" spans="1:16" s="67" customFormat="1" ht="18">
      <c r="A35" s="45"/>
      <c r="B35" s="645" t="s">
        <v>571</v>
      </c>
      <c r="C35" s="644" t="s">
        <v>30</v>
      </c>
      <c r="D35" s="1040"/>
      <c r="E35" s="1041"/>
      <c r="F35" s="1041"/>
      <c r="G35" s="1041"/>
      <c r="H35" s="1041"/>
      <c r="I35" s="1041"/>
      <c r="J35" s="1041"/>
      <c r="K35" s="1041"/>
      <c r="L35" s="1041"/>
      <c r="M35" s="1041"/>
      <c r="N35" s="1042"/>
      <c r="O35" s="638"/>
      <c r="P35" s="622"/>
    </row>
    <row r="36" spans="1:16" s="67" customFormat="1" ht="18">
      <c r="A36" s="45"/>
      <c r="B36" s="643" t="s">
        <v>570</v>
      </c>
      <c r="C36" s="1043"/>
      <c r="D36" s="1044"/>
      <c r="E36" s="1044"/>
      <c r="F36" s="1044"/>
      <c r="G36" s="1044"/>
      <c r="H36" s="1044"/>
      <c r="I36" s="1045" t="s">
        <v>568</v>
      </c>
      <c r="J36" s="1046"/>
      <c r="K36" s="1046"/>
      <c r="L36" s="1047"/>
      <c r="M36" s="1048"/>
      <c r="N36" s="1049"/>
      <c r="O36" s="638"/>
      <c r="P36" s="622"/>
    </row>
    <row r="37" spans="1:16" s="67" customFormat="1" ht="18.75" thickBot="1">
      <c r="A37" s="45"/>
      <c r="B37" s="642" t="s">
        <v>569</v>
      </c>
      <c r="C37" s="1051"/>
      <c r="D37" s="1052"/>
      <c r="E37" s="1052"/>
      <c r="F37" s="1052"/>
      <c r="G37" s="1052"/>
      <c r="H37" s="1052"/>
      <c r="I37" s="1053" t="s">
        <v>568</v>
      </c>
      <c r="J37" s="1054"/>
      <c r="K37" s="1054"/>
      <c r="L37" s="1055"/>
      <c r="M37" s="1037"/>
      <c r="N37" s="1038"/>
      <c r="O37" s="638"/>
      <c r="P37" s="622"/>
    </row>
    <row r="38" spans="1:16" s="67" customFormat="1" ht="15" thickBot="1">
      <c r="A38" s="45"/>
      <c r="B38" s="624"/>
      <c r="C38" s="624"/>
      <c r="D38" s="624"/>
      <c r="E38" s="624"/>
      <c r="F38" s="624"/>
      <c r="G38" s="624"/>
      <c r="H38" s="624"/>
      <c r="I38" s="624"/>
      <c r="J38" s="624"/>
      <c r="K38" s="624"/>
      <c r="L38" s="624"/>
      <c r="M38" s="624"/>
      <c r="N38" s="624"/>
      <c r="O38" s="638"/>
      <c r="P38" s="622"/>
    </row>
    <row r="39" spans="1:16" s="67" customFormat="1">
      <c r="A39" s="45"/>
      <c r="B39" s="623"/>
      <c r="C39" s="623"/>
      <c r="D39" s="623"/>
      <c r="E39" s="623"/>
      <c r="F39" s="623"/>
      <c r="G39" s="623"/>
      <c r="H39" s="623"/>
      <c r="I39" s="641" t="s">
        <v>567</v>
      </c>
      <c r="J39" s="640"/>
      <c r="K39" s="640"/>
      <c r="L39" s="640"/>
      <c r="M39" s="640"/>
      <c r="N39" s="639"/>
      <c r="O39" s="638"/>
      <c r="P39" s="622"/>
    </row>
    <row r="40" spans="1:16" s="67" customFormat="1">
      <c r="A40" s="45"/>
      <c r="B40" s="629" t="s">
        <v>1</v>
      </c>
      <c r="C40" s="1039"/>
      <c r="D40" s="1039"/>
      <c r="E40" s="1039"/>
      <c r="F40" s="1039"/>
      <c r="G40" s="1039"/>
      <c r="H40" s="631"/>
      <c r="I40" s="635"/>
      <c r="J40" s="637"/>
      <c r="K40" s="637"/>
      <c r="L40" s="637"/>
      <c r="M40" s="637"/>
      <c r="N40" s="636"/>
      <c r="O40" s="638"/>
      <c r="P40" s="622"/>
    </row>
    <row r="41" spans="1:16" s="67" customFormat="1">
      <c r="A41" s="45"/>
      <c r="B41" s="629"/>
      <c r="C41" s="628"/>
      <c r="D41" s="628"/>
      <c r="E41" s="628"/>
      <c r="F41" s="628"/>
      <c r="G41" s="623"/>
      <c r="H41" s="623"/>
      <c r="I41" s="635"/>
      <c r="J41" s="637"/>
      <c r="K41" s="637"/>
      <c r="L41" s="637"/>
      <c r="M41" s="637"/>
      <c r="N41" s="636"/>
      <c r="O41" s="638"/>
      <c r="P41" s="622"/>
    </row>
    <row r="42" spans="1:16" s="67" customFormat="1">
      <c r="A42" s="45"/>
      <c r="B42" s="629" t="s">
        <v>566</v>
      </c>
      <c r="C42" s="1039"/>
      <c r="D42" s="1039"/>
      <c r="E42" s="1039"/>
      <c r="F42" s="1039"/>
      <c r="G42" s="1039"/>
      <c r="H42" s="631"/>
      <c r="I42" s="635" t="s">
        <v>565</v>
      </c>
      <c r="J42" s="637"/>
      <c r="K42" s="637"/>
      <c r="L42" s="637"/>
      <c r="M42" s="637"/>
      <c r="N42" s="636"/>
      <c r="O42" s="638"/>
      <c r="P42" s="622"/>
    </row>
    <row r="43" spans="1:16">
      <c r="A43" s="3"/>
      <c r="B43" s="629" t="s">
        <v>564</v>
      </c>
      <c r="C43" s="628"/>
      <c r="D43" s="628"/>
      <c r="E43" s="628"/>
      <c r="F43" s="628"/>
      <c r="G43" s="623"/>
      <c r="H43" s="623"/>
      <c r="I43" s="635" t="s">
        <v>559</v>
      </c>
      <c r="J43" s="634"/>
      <c r="K43" s="634"/>
      <c r="L43" s="634"/>
      <c r="M43" s="634"/>
      <c r="N43" s="633"/>
      <c r="O43" s="638"/>
      <c r="P43" s="622"/>
    </row>
    <row r="44" spans="1:16">
      <c r="A44" s="3"/>
      <c r="B44" s="629" t="s">
        <v>563</v>
      </c>
      <c r="C44" s="1039"/>
      <c r="D44" s="1039"/>
      <c r="E44" s="1039"/>
      <c r="F44" s="1039"/>
      <c r="G44" s="1039"/>
      <c r="H44" s="623"/>
      <c r="I44" s="635"/>
      <c r="J44" s="637"/>
      <c r="K44" s="637"/>
      <c r="L44" s="637"/>
      <c r="M44" s="637"/>
      <c r="N44" s="630"/>
      <c r="O44" s="638"/>
      <c r="P44" s="622"/>
    </row>
    <row r="45" spans="1:16">
      <c r="A45" s="3"/>
      <c r="B45" s="629"/>
      <c r="C45" s="628"/>
      <c r="D45" s="628"/>
      <c r="E45" s="628"/>
      <c r="F45" s="628"/>
      <c r="G45" s="623"/>
      <c r="H45" s="623"/>
      <c r="I45" s="635"/>
      <c r="J45" s="637"/>
      <c r="K45" s="637"/>
      <c r="L45" s="637"/>
      <c r="M45" s="637"/>
      <c r="N45" s="636"/>
      <c r="O45" s="638"/>
      <c r="P45" s="622"/>
    </row>
    <row r="46" spans="1:16">
      <c r="A46" s="3"/>
      <c r="B46" s="629" t="s">
        <v>562</v>
      </c>
      <c r="C46" s="1039"/>
      <c r="D46" s="1039"/>
      <c r="E46" s="1039"/>
      <c r="F46" s="1039"/>
      <c r="G46" s="1039"/>
      <c r="H46" s="623"/>
      <c r="I46" s="635"/>
      <c r="J46" s="637"/>
      <c r="K46" s="637"/>
      <c r="L46" s="637"/>
      <c r="M46" s="637"/>
      <c r="N46" s="636"/>
      <c r="O46" s="622"/>
      <c r="P46" s="622"/>
    </row>
    <row r="47" spans="1:16">
      <c r="A47" s="3"/>
      <c r="B47" s="629"/>
      <c r="C47" s="629"/>
      <c r="D47" s="629"/>
      <c r="E47" s="629"/>
      <c r="F47" s="629"/>
      <c r="G47" s="623"/>
      <c r="H47" s="623"/>
      <c r="I47" s="635" t="s">
        <v>561</v>
      </c>
      <c r="J47" s="637"/>
      <c r="K47" s="637"/>
      <c r="L47" s="637"/>
      <c r="M47" s="637"/>
      <c r="N47" s="636"/>
      <c r="O47" s="622"/>
      <c r="P47" s="622"/>
    </row>
    <row r="48" spans="1:16">
      <c r="A48" s="3"/>
      <c r="B48" s="629" t="s">
        <v>560</v>
      </c>
      <c r="C48" s="1039"/>
      <c r="D48" s="1039"/>
      <c r="E48" s="1039"/>
      <c r="F48" s="1039"/>
      <c r="G48" s="1039"/>
      <c r="H48" s="623"/>
      <c r="I48" s="635" t="s">
        <v>559</v>
      </c>
      <c r="J48" s="634"/>
      <c r="K48" s="634"/>
      <c r="L48" s="634"/>
      <c r="M48" s="634"/>
      <c r="N48" s="633"/>
      <c r="O48" s="622"/>
      <c r="P48" s="622"/>
    </row>
    <row r="49" spans="2:16">
      <c r="B49" s="629"/>
      <c r="C49" s="628"/>
      <c r="D49" s="628"/>
      <c r="E49" s="628"/>
      <c r="F49" s="628"/>
      <c r="G49" s="623"/>
      <c r="H49" s="628"/>
      <c r="I49" s="632"/>
      <c r="J49" s="631"/>
      <c r="K49" s="631"/>
      <c r="L49" s="631"/>
      <c r="M49" s="631"/>
      <c r="N49" s="630"/>
      <c r="O49" s="622"/>
      <c r="P49" s="622"/>
    </row>
    <row r="50" spans="2:16" ht="15" thickBot="1">
      <c r="B50" s="629" t="s">
        <v>558</v>
      </c>
      <c r="C50" s="1050"/>
      <c r="D50" s="1050"/>
      <c r="E50" s="1050"/>
      <c r="F50" s="1050"/>
      <c r="G50" s="1050"/>
      <c r="H50" s="628"/>
      <c r="I50" s="627"/>
      <c r="J50" s="626"/>
      <c r="K50" s="626"/>
      <c r="L50" s="626"/>
      <c r="M50" s="626"/>
      <c r="N50" s="625"/>
      <c r="O50" s="622"/>
      <c r="P50" s="622"/>
    </row>
    <row r="51" spans="2:16">
      <c r="B51" s="624"/>
      <c r="C51" s="623"/>
      <c r="D51" s="623"/>
      <c r="E51" s="623"/>
      <c r="F51" s="623"/>
      <c r="G51" s="623"/>
      <c r="H51" s="623"/>
      <c r="I51" s="623"/>
      <c r="J51" s="623"/>
      <c r="K51" s="623"/>
      <c r="L51" s="623"/>
      <c r="M51" s="623"/>
      <c r="N51" s="623"/>
      <c r="O51" s="622"/>
      <c r="P51" s="622"/>
    </row>
  </sheetData>
  <mergeCells count="36">
    <mergeCell ref="C46:G46"/>
    <mergeCell ref="C48:G48"/>
    <mergeCell ref="C50:G50"/>
    <mergeCell ref="C37:H37"/>
    <mergeCell ref="I37:L37"/>
    <mergeCell ref="M37:N37"/>
    <mergeCell ref="C40:G40"/>
    <mergeCell ref="C42:G42"/>
    <mergeCell ref="C44:G44"/>
    <mergeCell ref="C32:L32"/>
    <mergeCell ref="D33:N33"/>
    <mergeCell ref="D34:N34"/>
    <mergeCell ref="D35:N35"/>
    <mergeCell ref="C36:H36"/>
    <mergeCell ref="I36:L36"/>
    <mergeCell ref="M36:N36"/>
    <mergeCell ref="C31:F31"/>
    <mergeCell ref="C20:D20"/>
    <mergeCell ref="E20:N20"/>
    <mergeCell ref="C21:N21"/>
    <mergeCell ref="C22:F22"/>
    <mergeCell ref="G22:N22"/>
    <mergeCell ref="C23:N23"/>
    <mergeCell ref="C24:H24"/>
    <mergeCell ref="I24:N24"/>
    <mergeCell ref="C25:N25"/>
    <mergeCell ref="C29:F29"/>
    <mergeCell ref="C30:L30"/>
    <mergeCell ref="C19:N19"/>
    <mergeCell ref="B9:N9"/>
    <mergeCell ref="B10:N10"/>
    <mergeCell ref="B11:N11"/>
    <mergeCell ref="B13:L13"/>
    <mergeCell ref="I16:N16"/>
    <mergeCell ref="C18:H18"/>
    <mergeCell ref="I18:N18"/>
  </mergeCells>
  <pageMargins left="0.7" right="0.7" top="0.75" bottom="0.75" header="0.3" footer="0.3"/>
  <pageSetup paperSize="17"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U51"/>
  <sheetViews>
    <sheetView view="pageBreakPreview" zoomScaleNormal="100" zoomScaleSheetLayoutView="100" workbookViewId="0">
      <selection activeCell="D36" sqref="D36"/>
    </sheetView>
  </sheetViews>
  <sheetFormatPr defaultRowHeight="12.75"/>
  <cols>
    <col min="1" max="1" width="5" style="622" customWidth="1"/>
    <col min="2" max="2" width="26.5703125" style="622" customWidth="1"/>
    <col min="3" max="18" width="2.7109375" style="622" customWidth="1"/>
    <col min="19" max="19" width="25.42578125" style="622" customWidth="1"/>
    <col min="20" max="20" width="0" style="622" hidden="1" customWidth="1"/>
    <col min="21" max="21" width="4" style="622" customWidth="1"/>
    <col min="22" max="16384" width="9.140625" style="622"/>
  </cols>
  <sheetData>
    <row r="1" spans="1:21" ht="14.25">
      <c r="A1" s="36"/>
      <c r="B1" s="36"/>
      <c r="C1" s="36"/>
      <c r="D1" s="263"/>
      <c r="E1" s="263"/>
      <c r="F1" s="263"/>
      <c r="G1" s="36"/>
      <c r="H1" s="36"/>
      <c r="I1" s="36"/>
      <c r="J1" s="36"/>
      <c r="K1" s="36"/>
      <c r="L1" s="36"/>
      <c r="M1" s="36"/>
      <c r="N1" s="36"/>
      <c r="O1" s="36"/>
      <c r="P1" s="36"/>
    </row>
    <row r="2" spans="1:21" ht="18">
      <c r="A2" s="36"/>
      <c r="B2" s="54" t="s">
        <v>660</v>
      </c>
      <c r="C2" s="49"/>
      <c r="D2" s="47"/>
      <c r="E2" s="47"/>
      <c r="F2" s="47"/>
      <c r="G2" s="3"/>
      <c r="H2" s="3"/>
      <c r="I2" s="3"/>
      <c r="J2" s="3"/>
      <c r="K2" s="3"/>
      <c r="L2" s="3"/>
      <c r="M2" s="3"/>
      <c r="N2" s="3"/>
      <c r="O2" s="3"/>
      <c r="P2" s="3"/>
      <c r="Q2" s="692"/>
      <c r="R2" s="692"/>
      <c r="S2" s="692"/>
      <c r="T2" s="692"/>
      <c r="U2" s="692"/>
    </row>
    <row r="3" spans="1:21" ht="18">
      <c r="A3" s="36"/>
      <c r="B3" s="361" t="s">
        <v>146</v>
      </c>
      <c r="C3" s="3"/>
      <c r="D3" s="47"/>
      <c r="E3" s="47"/>
      <c r="F3" s="47"/>
      <c r="G3" s="3"/>
      <c r="H3" s="3"/>
      <c r="I3" s="3"/>
      <c r="J3" s="3"/>
      <c r="K3" s="3"/>
      <c r="L3" s="3"/>
      <c r="M3" s="3"/>
      <c r="N3" s="3"/>
      <c r="O3" s="3"/>
      <c r="P3" s="3"/>
      <c r="Q3" s="692"/>
      <c r="R3" s="692"/>
      <c r="S3" s="692"/>
      <c r="T3" s="692"/>
      <c r="U3" s="692"/>
    </row>
    <row r="4" spans="1:21" ht="15">
      <c r="A4" s="36"/>
      <c r="B4" s="3" t="s">
        <v>662</v>
      </c>
      <c r="C4" s="3"/>
      <c r="D4" s="47"/>
      <c r="E4" s="47"/>
      <c r="F4" s="47"/>
      <c r="G4" s="3"/>
      <c r="H4" s="3"/>
      <c r="I4" s="3"/>
      <c r="J4" s="3"/>
      <c r="K4" s="3"/>
      <c r="L4" s="3"/>
      <c r="M4" s="3"/>
      <c r="N4" s="3"/>
      <c r="O4" s="3"/>
      <c r="P4" s="3"/>
      <c r="Q4" s="692"/>
      <c r="R4" s="692"/>
      <c r="S4" s="692"/>
      <c r="T4" s="692"/>
      <c r="U4" s="692"/>
    </row>
    <row r="5" spans="1:21" ht="18">
      <c r="A5" s="36"/>
      <c r="B5" s="361"/>
      <c r="C5" s="3"/>
      <c r="D5" s="47"/>
      <c r="E5" s="47"/>
      <c r="F5" s="47"/>
      <c r="G5" s="3"/>
      <c r="H5" s="3"/>
      <c r="I5" s="3"/>
      <c r="J5" s="3"/>
      <c r="K5" s="3"/>
      <c r="L5" s="3"/>
      <c r="M5" s="3"/>
      <c r="N5" s="3"/>
      <c r="O5" s="3"/>
      <c r="P5" s="3"/>
      <c r="Q5" s="692"/>
      <c r="R5" s="692"/>
      <c r="S5" s="692"/>
      <c r="T5" s="692"/>
      <c r="U5" s="692"/>
    </row>
    <row r="6" spans="1:21" ht="15">
      <c r="A6" s="36"/>
      <c r="B6" s="3" t="s">
        <v>661</v>
      </c>
      <c r="C6" s="3"/>
      <c r="D6" s="47"/>
      <c r="E6" s="47"/>
      <c r="F6" s="47"/>
      <c r="G6" s="3"/>
      <c r="H6" s="3"/>
      <c r="I6" s="3"/>
      <c r="J6" s="3"/>
      <c r="K6" s="3"/>
      <c r="L6" s="3"/>
      <c r="M6" s="3"/>
      <c r="N6" s="3"/>
      <c r="O6" s="3"/>
      <c r="P6" s="3"/>
      <c r="Q6" s="692"/>
      <c r="R6" s="692"/>
      <c r="S6" s="692"/>
      <c r="T6" s="692"/>
      <c r="U6" s="692"/>
    </row>
    <row r="7" spans="1:21" ht="14.25">
      <c r="A7" s="3"/>
      <c r="B7" s="3" t="s">
        <v>657</v>
      </c>
      <c r="C7" s="3"/>
      <c r="D7" s="47"/>
      <c r="E7" s="47"/>
      <c r="F7" s="47"/>
      <c r="G7" s="3"/>
      <c r="H7" s="3"/>
      <c r="I7" s="3"/>
      <c r="J7" s="3"/>
      <c r="K7" s="3"/>
      <c r="L7" s="3"/>
      <c r="M7" s="3"/>
      <c r="N7" s="3"/>
      <c r="O7" s="3"/>
      <c r="P7" s="3"/>
      <c r="Q7" s="692"/>
      <c r="R7" s="692"/>
      <c r="S7" s="692"/>
      <c r="T7" s="692"/>
      <c r="U7" s="692"/>
    </row>
    <row r="8" spans="1:21" ht="14.25">
      <c r="A8" s="3"/>
      <c r="B8" s="3"/>
      <c r="C8" s="3"/>
      <c r="D8" s="47"/>
      <c r="E8" s="47"/>
      <c r="F8" s="47"/>
      <c r="G8" s="3"/>
      <c r="H8" s="3"/>
      <c r="I8" s="3"/>
      <c r="J8" s="3"/>
      <c r="K8" s="3"/>
      <c r="L8" s="3"/>
      <c r="M8" s="3"/>
      <c r="N8" s="3"/>
      <c r="O8" s="3"/>
      <c r="P8" s="3"/>
      <c r="Q8" s="692"/>
      <c r="R8" s="692"/>
      <c r="S8" s="692"/>
      <c r="T8" s="692"/>
      <c r="U8" s="692"/>
    </row>
    <row r="9" spans="1:21" ht="15.75">
      <c r="A9" s="45"/>
      <c r="B9" s="1020" t="s">
        <v>606</v>
      </c>
      <c r="C9" s="1020"/>
      <c r="D9" s="1020"/>
      <c r="E9" s="1020"/>
      <c r="F9" s="1020"/>
      <c r="G9" s="1020"/>
      <c r="H9" s="1020"/>
      <c r="I9" s="1020"/>
      <c r="J9" s="1020"/>
      <c r="K9" s="1020"/>
      <c r="L9" s="1020"/>
      <c r="M9" s="1020"/>
      <c r="N9" s="1020"/>
      <c r="O9" s="1020"/>
      <c r="P9" s="1020"/>
      <c r="Q9" s="1020"/>
      <c r="R9" s="1020"/>
      <c r="S9" s="1020"/>
      <c r="T9" s="1020"/>
      <c r="U9" s="1020"/>
    </row>
    <row r="10" spans="1:21" ht="15.75">
      <c r="A10" s="45"/>
      <c r="B10" s="1020" t="s">
        <v>605</v>
      </c>
      <c r="C10" s="1020"/>
      <c r="D10" s="1020"/>
      <c r="E10" s="1020"/>
      <c r="F10" s="1020"/>
      <c r="G10" s="1020"/>
      <c r="H10" s="1020"/>
      <c r="I10" s="1020"/>
      <c r="J10" s="1020"/>
      <c r="K10" s="1020"/>
      <c r="L10" s="1020"/>
      <c r="M10" s="1020"/>
      <c r="N10" s="1020"/>
      <c r="O10" s="1020"/>
      <c r="P10" s="1020"/>
      <c r="Q10" s="1020"/>
      <c r="R10" s="1020"/>
      <c r="S10" s="1020"/>
      <c r="T10" s="1020"/>
      <c r="U10" s="1020"/>
    </row>
    <row r="11" spans="1:21" ht="15.75">
      <c r="A11" s="45"/>
      <c r="B11" s="1020" t="s">
        <v>643</v>
      </c>
      <c r="C11" s="1020"/>
      <c r="D11" s="1020"/>
      <c r="E11" s="1020"/>
      <c r="F11" s="1020"/>
      <c r="G11" s="1020"/>
      <c r="H11" s="1020"/>
      <c r="I11" s="1020"/>
      <c r="J11" s="1020"/>
      <c r="K11" s="1020"/>
      <c r="L11" s="1020"/>
      <c r="M11" s="1020"/>
      <c r="N11" s="1020"/>
      <c r="O11" s="1020"/>
      <c r="P11" s="1020"/>
      <c r="Q11" s="1020"/>
      <c r="R11" s="1020"/>
      <c r="S11" s="1020"/>
      <c r="T11" s="1020"/>
      <c r="U11" s="1020"/>
    </row>
    <row r="12" spans="1:21" ht="14.25">
      <c r="A12" s="45"/>
      <c r="B12" s="696"/>
      <c r="C12" s="693"/>
      <c r="D12" s="693"/>
      <c r="E12" s="693"/>
      <c r="F12" s="693"/>
      <c r="G12" s="693"/>
      <c r="H12" s="693"/>
      <c r="I12" s="693"/>
      <c r="J12" s="693"/>
      <c r="K12" s="693"/>
      <c r="L12" s="693"/>
      <c r="M12" s="693"/>
      <c r="N12" s="693"/>
      <c r="O12" s="693"/>
      <c r="P12" s="693"/>
      <c r="Q12" s="693"/>
      <c r="R12" s="693"/>
      <c r="S12" s="692"/>
      <c r="T12" s="692"/>
      <c r="U12" s="692"/>
    </row>
    <row r="13" spans="1:21" ht="14.25">
      <c r="A13" s="45"/>
      <c r="B13" s="696"/>
      <c r="C13" s="693"/>
      <c r="D13" s="693"/>
      <c r="E13" s="693"/>
      <c r="F13" s="693"/>
      <c r="G13" s="693"/>
      <c r="H13" s="693"/>
      <c r="I13" s="693"/>
      <c r="J13" s="693"/>
      <c r="K13" s="693"/>
      <c r="L13" s="693"/>
      <c r="M13" s="693"/>
      <c r="N13" s="693"/>
      <c r="O13" s="693"/>
      <c r="P13" s="693"/>
      <c r="Q13" s="693"/>
      <c r="R13" s="693"/>
      <c r="S13" s="734" t="s">
        <v>602</v>
      </c>
      <c r="T13" s="692"/>
      <c r="U13" s="735"/>
    </row>
    <row r="14" spans="1:21" ht="14.25">
      <c r="A14" s="45"/>
      <c r="B14" s="696"/>
      <c r="C14" s="693"/>
      <c r="D14" s="693"/>
      <c r="E14" s="693"/>
      <c r="F14" s="693"/>
      <c r="G14" s="693"/>
      <c r="H14" s="693"/>
      <c r="I14" s="693"/>
      <c r="J14" s="693"/>
      <c r="K14" s="693"/>
      <c r="L14" s="693"/>
      <c r="M14" s="693"/>
      <c r="N14" s="693"/>
      <c r="O14" s="693"/>
      <c r="P14" s="693"/>
      <c r="Q14" s="693"/>
      <c r="R14" s="693"/>
      <c r="S14" s="734" t="s">
        <v>642</v>
      </c>
      <c r="T14" s="692"/>
      <c r="U14" s="732"/>
    </row>
    <row r="15" spans="1:21" ht="14.25">
      <c r="A15" s="45"/>
      <c r="B15" s="696"/>
      <c r="C15" s="693"/>
      <c r="D15" s="693"/>
      <c r="E15" s="693"/>
      <c r="F15" s="693"/>
      <c r="G15" s="693"/>
      <c r="H15" s="693"/>
      <c r="I15" s="693"/>
      <c r="J15" s="693"/>
      <c r="K15" s="693"/>
      <c r="L15" s="693"/>
      <c r="M15" s="693"/>
      <c r="N15" s="693"/>
      <c r="O15" s="693"/>
      <c r="P15" s="693"/>
      <c r="Q15" s="693"/>
      <c r="R15" s="693"/>
      <c r="S15" s="733" t="s">
        <v>641</v>
      </c>
      <c r="T15" s="692"/>
      <c r="U15" s="732"/>
    </row>
    <row r="16" spans="1:21" ht="15" thickBot="1">
      <c r="A16" s="45"/>
      <c r="B16" s="696"/>
      <c r="C16" s="693"/>
      <c r="D16" s="693"/>
      <c r="E16" s="693"/>
      <c r="F16" s="693"/>
      <c r="G16" s="693"/>
      <c r="H16" s="693"/>
      <c r="I16" s="693"/>
      <c r="J16" s="693"/>
      <c r="K16" s="693"/>
      <c r="L16" s="693"/>
      <c r="M16" s="693"/>
      <c r="N16" s="693"/>
      <c r="O16" s="693"/>
      <c r="P16" s="693"/>
      <c r="Q16" s="693"/>
      <c r="R16" s="693"/>
      <c r="S16" s="692"/>
      <c r="T16" s="692"/>
      <c r="U16" s="692"/>
    </row>
    <row r="17" spans="1:21" ht="21" customHeight="1" thickBot="1">
      <c r="A17" s="45"/>
      <c r="B17" s="731" t="s">
        <v>640</v>
      </c>
      <c r="C17" s="730" t="s">
        <v>597</v>
      </c>
      <c r="D17" s="729"/>
      <c r="E17" s="729"/>
      <c r="F17" s="729"/>
      <c r="G17" s="729"/>
      <c r="H17" s="729"/>
      <c r="I17" s="729"/>
      <c r="J17" s="729"/>
      <c r="K17" s="729"/>
      <c r="L17" s="729"/>
      <c r="M17" s="729"/>
      <c r="N17" s="729"/>
      <c r="O17" s="729"/>
      <c r="P17" s="729"/>
      <c r="Q17" s="729"/>
      <c r="R17" s="729"/>
      <c r="S17" s="727"/>
      <c r="T17" s="728"/>
      <c r="U17" s="727"/>
    </row>
    <row r="18" spans="1:21" ht="21" customHeight="1">
      <c r="A18" s="45"/>
      <c r="B18" s="726" t="s">
        <v>639</v>
      </c>
      <c r="C18" s="709"/>
      <c r="D18" s="708"/>
      <c r="E18" s="708"/>
      <c r="F18" s="708"/>
      <c r="G18" s="708"/>
      <c r="H18" s="708"/>
      <c r="I18" s="708"/>
      <c r="J18" s="708"/>
      <c r="K18" s="708"/>
      <c r="L18" s="708"/>
      <c r="M18" s="708"/>
      <c r="N18" s="707"/>
      <c r="O18" s="714"/>
      <c r="P18" s="714"/>
      <c r="Q18" s="714"/>
      <c r="R18" s="714"/>
      <c r="S18" s="725"/>
      <c r="T18" s="698"/>
      <c r="U18" s="724"/>
    </row>
    <row r="19" spans="1:21" ht="21" customHeight="1">
      <c r="A19" s="45"/>
      <c r="B19" s="723" t="s">
        <v>638</v>
      </c>
      <c r="C19" s="722"/>
      <c r="D19" s="722"/>
      <c r="E19" s="722"/>
      <c r="F19" s="722"/>
      <c r="G19" s="722"/>
      <c r="H19" s="722"/>
      <c r="I19" s="722"/>
      <c r="J19" s="722"/>
      <c r="K19" s="722"/>
      <c r="L19" s="722"/>
      <c r="M19" s="722"/>
      <c r="N19" s="722"/>
      <c r="O19" s="722"/>
      <c r="P19" s="722"/>
      <c r="Q19" s="722"/>
      <c r="R19" s="722"/>
      <c r="S19" s="721" t="s">
        <v>296</v>
      </c>
      <c r="T19" s="720"/>
      <c r="U19" s="719" t="s">
        <v>296</v>
      </c>
    </row>
    <row r="20" spans="1:21" ht="21" customHeight="1">
      <c r="A20" s="360"/>
      <c r="B20" s="710" t="s">
        <v>637</v>
      </c>
      <c r="C20" s="709"/>
      <c r="D20" s="707"/>
      <c r="E20" s="706"/>
      <c r="F20" s="706"/>
      <c r="G20" s="706"/>
      <c r="H20" s="706"/>
      <c r="I20" s="706"/>
      <c r="J20" s="706"/>
      <c r="K20" s="706"/>
      <c r="L20" s="706"/>
      <c r="M20" s="706"/>
      <c r="N20" s="706"/>
      <c r="O20" s="706"/>
      <c r="P20" s="706"/>
      <c r="Q20" s="706"/>
      <c r="R20" s="706"/>
      <c r="S20" s="705"/>
      <c r="T20" s="698"/>
      <c r="U20" s="698"/>
    </row>
    <row r="21" spans="1:21" ht="21" customHeight="1">
      <c r="A21" s="45"/>
      <c r="B21" s="710" t="s">
        <v>636</v>
      </c>
      <c r="C21" s="709"/>
      <c r="D21" s="708"/>
      <c r="E21" s="707"/>
      <c r="F21" s="717"/>
      <c r="G21" s="717"/>
      <c r="H21" s="717"/>
      <c r="I21" s="717"/>
      <c r="J21" s="717"/>
      <c r="K21" s="717"/>
      <c r="L21" s="717"/>
      <c r="M21" s="717"/>
      <c r="N21" s="717"/>
      <c r="O21" s="717"/>
      <c r="P21" s="717"/>
      <c r="Q21" s="717"/>
      <c r="R21" s="717"/>
      <c r="S21" s="716"/>
      <c r="T21" s="698"/>
      <c r="U21" s="715"/>
    </row>
    <row r="22" spans="1:21" ht="21" customHeight="1">
      <c r="A22" s="45"/>
      <c r="B22" s="710" t="s">
        <v>635</v>
      </c>
      <c r="C22" s="709"/>
      <c r="D22" s="708"/>
      <c r="E22" s="707"/>
      <c r="F22" s="717"/>
      <c r="G22" s="717"/>
      <c r="H22" s="717"/>
      <c r="I22" s="717"/>
      <c r="J22" s="717"/>
      <c r="K22" s="717"/>
      <c r="L22" s="717"/>
      <c r="M22" s="717"/>
      <c r="N22" s="717"/>
      <c r="O22" s="717"/>
      <c r="P22" s="717"/>
      <c r="Q22" s="717"/>
      <c r="R22" s="717"/>
      <c r="S22" s="716"/>
      <c r="T22" s="698"/>
      <c r="U22" s="715"/>
    </row>
    <row r="23" spans="1:21" ht="21" customHeight="1">
      <c r="A23" s="45"/>
      <c r="B23" s="710" t="s">
        <v>634</v>
      </c>
      <c r="C23" s="709"/>
      <c r="D23" s="708"/>
      <c r="E23" s="708"/>
      <c r="F23" s="707"/>
      <c r="G23" s="714"/>
      <c r="H23" s="714"/>
      <c r="I23" s="714"/>
      <c r="J23" s="714"/>
      <c r="K23" s="714"/>
      <c r="L23" s="714"/>
      <c r="M23" s="714"/>
      <c r="N23" s="714"/>
      <c r="O23" s="714"/>
      <c r="P23" s="714"/>
      <c r="Q23" s="714"/>
      <c r="R23" s="714"/>
      <c r="S23" s="716"/>
      <c r="T23" s="698"/>
      <c r="U23" s="715"/>
    </row>
    <row r="24" spans="1:21" ht="21" customHeight="1">
      <c r="A24" s="45"/>
      <c r="B24" s="710" t="s">
        <v>633</v>
      </c>
      <c r="C24" s="709"/>
      <c r="D24" s="708"/>
      <c r="E24" s="708"/>
      <c r="F24" s="708"/>
      <c r="G24" s="708"/>
      <c r="H24" s="708"/>
      <c r="I24" s="708"/>
      <c r="J24" s="708"/>
      <c r="K24" s="708"/>
      <c r="L24" s="708"/>
      <c r="M24" s="708"/>
      <c r="N24" s="708"/>
      <c r="O24" s="708"/>
      <c r="P24" s="708"/>
      <c r="Q24" s="708"/>
      <c r="R24" s="708"/>
      <c r="S24" s="718"/>
      <c r="T24" s="711"/>
      <c r="U24" s="715"/>
    </row>
    <row r="25" spans="1:21" ht="21" customHeight="1">
      <c r="A25" s="45"/>
      <c r="B25" s="710" t="s">
        <v>632</v>
      </c>
      <c r="C25" s="709"/>
      <c r="D25" s="708"/>
      <c r="E25" s="708"/>
      <c r="F25" s="708"/>
      <c r="G25" s="708"/>
      <c r="H25" s="708"/>
      <c r="I25" s="708"/>
      <c r="J25" s="708"/>
      <c r="K25" s="708"/>
      <c r="L25" s="708"/>
      <c r="M25" s="708"/>
      <c r="N25" s="708"/>
      <c r="O25" s="708"/>
      <c r="P25" s="708"/>
      <c r="Q25" s="708"/>
      <c r="R25" s="708"/>
      <c r="S25" s="718"/>
      <c r="T25" s="698"/>
      <c r="U25" s="715"/>
    </row>
    <row r="26" spans="1:21" ht="21" customHeight="1">
      <c r="A26" s="45"/>
      <c r="B26" s="710" t="s">
        <v>631</v>
      </c>
      <c r="C26" s="709"/>
      <c r="D26" s="708"/>
      <c r="E26" s="708"/>
      <c r="F26" s="708"/>
      <c r="G26" s="708"/>
      <c r="H26" s="707"/>
      <c r="I26" s="717"/>
      <c r="J26" s="717"/>
      <c r="K26" s="717"/>
      <c r="L26" s="717"/>
      <c r="M26" s="717"/>
      <c r="N26" s="717"/>
      <c r="O26" s="717"/>
      <c r="P26" s="717"/>
      <c r="Q26" s="717"/>
      <c r="R26" s="717"/>
      <c r="S26" s="716"/>
      <c r="T26" s="711"/>
      <c r="U26" s="715"/>
    </row>
    <row r="27" spans="1:21" ht="21" customHeight="1">
      <c r="A27" s="45"/>
      <c r="B27" s="710" t="s">
        <v>630</v>
      </c>
      <c r="C27" s="709"/>
      <c r="D27" s="708"/>
      <c r="E27" s="708"/>
      <c r="F27" s="708"/>
      <c r="G27" s="708"/>
      <c r="H27" s="707"/>
      <c r="I27" s="717"/>
      <c r="J27" s="717"/>
      <c r="K27" s="717"/>
      <c r="L27" s="717"/>
      <c r="M27" s="717"/>
      <c r="N27" s="717"/>
      <c r="O27" s="717"/>
      <c r="P27" s="717"/>
      <c r="Q27" s="717"/>
      <c r="R27" s="717"/>
      <c r="S27" s="716"/>
      <c r="T27" s="711"/>
      <c r="U27" s="715"/>
    </row>
    <row r="28" spans="1:21" ht="21" customHeight="1">
      <c r="A28" s="45"/>
      <c r="B28" s="710" t="s">
        <v>629</v>
      </c>
      <c r="C28" s="709"/>
      <c r="D28" s="708"/>
      <c r="E28" s="708"/>
      <c r="F28" s="708"/>
      <c r="G28" s="708"/>
      <c r="H28" s="707"/>
      <c r="I28" s="717"/>
      <c r="J28" s="717"/>
      <c r="K28" s="717"/>
      <c r="L28" s="717"/>
      <c r="M28" s="717"/>
      <c r="N28" s="717"/>
      <c r="O28" s="717"/>
      <c r="P28" s="717"/>
      <c r="Q28" s="717"/>
      <c r="R28" s="717"/>
      <c r="S28" s="716"/>
      <c r="T28" s="711"/>
      <c r="U28" s="715"/>
    </row>
    <row r="29" spans="1:21" ht="21" customHeight="1">
      <c r="A29" s="45"/>
      <c r="B29" s="710" t="s">
        <v>628</v>
      </c>
      <c r="C29" s="709"/>
      <c r="D29" s="708"/>
      <c r="E29" s="708"/>
      <c r="F29" s="708"/>
      <c r="G29" s="708"/>
      <c r="H29" s="707"/>
      <c r="I29" s="717"/>
      <c r="J29" s="717"/>
      <c r="K29" s="717"/>
      <c r="L29" s="717"/>
      <c r="M29" s="717"/>
      <c r="N29" s="717"/>
      <c r="O29" s="717"/>
      <c r="P29" s="717"/>
      <c r="Q29" s="717"/>
      <c r="R29" s="717"/>
      <c r="S29" s="716"/>
      <c r="T29" s="711"/>
      <c r="U29" s="715"/>
    </row>
    <row r="30" spans="1:21" ht="21" customHeight="1">
      <c r="A30" s="45"/>
      <c r="B30" s="710" t="s">
        <v>627</v>
      </c>
      <c r="C30" s="709"/>
      <c r="D30" s="708"/>
      <c r="E30" s="708"/>
      <c r="F30" s="708"/>
      <c r="G30" s="708"/>
      <c r="H30" s="708"/>
      <c r="I30" s="708"/>
      <c r="J30" s="707"/>
      <c r="K30" s="714"/>
      <c r="L30" s="714"/>
      <c r="M30" s="714"/>
      <c r="N30" s="714"/>
      <c r="O30" s="714"/>
      <c r="P30" s="714"/>
      <c r="Q30" s="714"/>
      <c r="R30" s="714"/>
      <c r="S30" s="713"/>
      <c r="T30" s="711"/>
      <c r="U30" s="712"/>
    </row>
    <row r="31" spans="1:21" ht="21" customHeight="1">
      <c r="A31" s="45"/>
      <c r="B31" s="710" t="s">
        <v>626</v>
      </c>
      <c r="C31" s="709"/>
      <c r="D31" s="708"/>
      <c r="E31" s="708"/>
      <c r="F31" s="708"/>
      <c r="G31" s="707"/>
      <c r="H31" s="706"/>
      <c r="I31" s="706"/>
      <c r="J31" s="706"/>
      <c r="K31" s="706"/>
      <c r="L31" s="706"/>
      <c r="M31" s="706"/>
      <c r="N31" s="706"/>
      <c r="O31" s="706"/>
      <c r="P31" s="706"/>
      <c r="Q31" s="706"/>
      <c r="R31" s="706"/>
      <c r="S31" s="705"/>
      <c r="T31" s="711"/>
      <c r="U31" s="698"/>
    </row>
    <row r="32" spans="1:21" ht="21" customHeight="1">
      <c r="A32" s="45"/>
      <c r="B32" s="710" t="s">
        <v>625</v>
      </c>
      <c r="C32" s="709"/>
      <c r="D32" s="707"/>
      <c r="E32" s="706"/>
      <c r="F32" s="706"/>
      <c r="G32" s="706"/>
      <c r="H32" s="706"/>
      <c r="I32" s="706"/>
      <c r="J32" s="706"/>
      <c r="K32" s="706"/>
      <c r="L32" s="706"/>
      <c r="M32" s="706"/>
      <c r="N32" s="706"/>
      <c r="O32" s="706"/>
      <c r="P32" s="706"/>
      <c r="Q32" s="706"/>
      <c r="R32" s="706"/>
      <c r="S32" s="705"/>
      <c r="T32" s="698"/>
      <c r="U32" s="698"/>
    </row>
    <row r="33" spans="1:21" ht="21" customHeight="1">
      <c r="A33" s="45"/>
      <c r="B33" s="710" t="s">
        <v>624</v>
      </c>
      <c r="C33" s="709"/>
      <c r="D33" s="707"/>
      <c r="E33" s="706"/>
      <c r="F33" s="706"/>
      <c r="G33" s="706"/>
      <c r="H33" s="706"/>
      <c r="I33" s="706"/>
      <c r="J33" s="706"/>
      <c r="K33" s="706"/>
      <c r="L33" s="706"/>
      <c r="M33" s="706"/>
      <c r="N33" s="706"/>
      <c r="O33" s="706"/>
      <c r="P33" s="706"/>
      <c r="Q33" s="706"/>
      <c r="R33" s="706"/>
      <c r="S33" s="705"/>
      <c r="T33" s="698"/>
      <c r="U33" s="698"/>
    </row>
    <row r="34" spans="1:21" ht="21" customHeight="1">
      <c r="A34" s="45"/>
      <c r="B34" s="710" t="s">
        <v>623</v>
      </c>
      <c r="C34" s="709"/>
      <c r="D34" s="707"/>
      <c r="E34" s="706"/>
      <c r="F34" s="706"/>
      <c r="G34" s="706"/>
      <c r="H34" s="706"/>
      <c r="I34" s="706"/>
      <c r="J34" s="706"/>
      <c r="K34" s="706"/>
      <c r="L34" s="706"/>
      <c r="M34" s="706"/>
      <c r="N34" s="706"/>
      <c r="O34" s="706"/>
      <c r="P34" s="706"/>
      <c r="Q34" s="706"/>
      <c r="R34" s="706"/>
      <c r="S34" s="705"/>
      <c r="T34" s="698"/>
      <c r="U34" s="698"/>
    </row>
    <row r="35" spans="1:21" ht="21" customHeight="1">
      <c r="A35" s="45"/>
      <c r="B35" s="710" t="s">
        <v>622</v>
      </c>
      <c r="C35" s="709"/>
      <c r="D35" s="708"/>
      <c r="E35" s="708"/>
      <c r="F35" s="708"/>
      <c r="G35" s="708"/>
      <c r="H35" s="707"/>
      <c r="I35" s="706"/>
      <c r="J35" s="706"/>
      <c r="K35" s="706"/>
      <c r="L35" s="706"/>
      <c r="M35" s="706"/>
      <c r="N35" s="706"/>
      <c r="O35" s="706"/>
      <c r="P35" s="706"/>
      <c r="Q35" s="706"/>
      <c r="R35" s="706"/>
      <c r="S35" s="705"/>
      <c r="T35" s="698"/>
      <c r="U35" s="698"/>
    </row>
    <row r="36" spans="1:21" ht="21" customHeight="1" thickBot="1">
      <c r="A36" s="45"/>
      <c r="B36" s="704" t="s">
        <v>621</v>
      </c>
      <c r="C36" s="703"/>
      <c r="D36" s="702"/>
      <c r="E36" s="702"/>
      <c r="F36" s="702"/>
      <c r="G36" s="702"/>
      <c r="H36" s="701"/>
      <c r="I36" s="700"/>
      <c r="J36" s="700"/>
      <c r="K36" s="700"/>
      <c r="L36" s="700"/>
      <c r="M36" s="700"/>
      <c r="N36" s="700"/>
      <c r="O36" s="700"/>
      <c r="P36" s="700"/>
      <c r="Q36" s="700"/>
      <c r="R36" s="700"/>
      <c r="S36" s="699"/>
      <c r="T36" s="698"/>
      <c r="U36" s="697"/>
    </row>
    <row r="37" spans="1:21" ht="14.25">
      <c r="A37" s="45"/>
      <c r="B37" s="696"/>
      <c r="C37" s="693"/>
      <c r="D37" s="693"/>
      <c r="E37" s="693"/>
      <c r="F37" s="693"/>
      <c r="G37" s="693"/>
      <c r="H37" s="693"/>
      <c r="I37" s="693"/>
      <c r="J37" s="693"/>
      <c r="K37" s="693"/>
      <c r="L37" s="693"/>
      <c r="M37" s="693"/>
      <c r="N37" s="693"/>
      <c r="O37" s="693"/>
      <c r="P37" s="693"/>
      <c r="Q37" s="693"/>
      <c r="R37" s="695" t="s">
        <v>620</v>
      </c>
      <c r="S37" s="692"/>
      <c r="T37" s="692"/>
      <c r="U37" s="692"/>
    </row>
    <row r="38" spans="1:21" ht="14.25">
      <c r="A38" s="45"/>
      <c r="B38" s="693" t="s">
        <v>619</v>
      </c>
      <c r="C38" s="693"/>
      <c r="D38" s="693"/>
      <c r="E38" s="693"/>
      <c r="F38" s="693"/>
      <c r="G38" s="693"/>
      <c r="H38" s="693"/>
      <c r="I38" s="693"/>
      <c r="J38" s="693"/>
      <c r="K38" s="693"/>
      <c r="L38" s="694"/>
      <c r="M38" s="693" t="s">
        <v>567</v>
      </c>
      <c r="N38" s="694"/>
      <c r="O38" s="694"/>
      <c r="P38" s="694"/>
      <c r="Q38" s="694"/>
      <c r="R38" s="694"/>
      <c r="S38" s="694"/>
      <c r="T38" s="693" t="s">
        <v>567</v>
      </c>
      <c r="U38" s="694"/>
    </row>
    <row r="39" spans="1:21" ht="14.25">
      <c r="A39" s="45"/>
      <c r="B39" s="693"/>
      <c r="C39" s="693"/>
      <c r="D39" s="693"/>
      <c r="E39" s="693"/>
      <c r="F39" s="693"/>
      <c r="G39" s="693"/>
      <c r="H39" s="693"/>
      <c r="I39" s="693"/>
      <c r="J39" s="693"/>
      <c r="K39" s="693"/>
      <c r="L39" s="694"/>
      <c r="M39" s="694"/>
      <c r="N39" s="694"/>
      <c r="O39" s="694"/>
      <c r="P39" s="694"/>
      <c r="Q39" s="694"/>
      <c r="R39" s="694"/>
      <c r="S39" s="694"/>
      <c r="T39" s="693"/>
      <c r="U39" s="694"/>
    </row>
    <row r="40" spans="1:21" ht="14.25">
      <c r="A40" s="45"/>
      <c r="B40" s="693" t="s">
        <v>618</v>
      </c>
      <c r="C40" s="693"/>
      <c r="D40" s="693"/>
      <c r="E40" s="693"/>
      <c r="F40" s="693"/>
      <c r="G40" s="693"/>
      <c r="H40" s="693"/>
      <c r="I40" s="693"/>
      <c r="J40" s="693"/>
      <c r="K40" s="693"/>
      <c r="L40" s="693"/>
      <c r="M40" s="693" t="s">
        <v>617</v>
      </c>
      <c r="N40" s="693"/>
      <c r="O40" s="693"/>
      <c r="P40" s="693"/>
      <c r="Q40" s="693"/>
      <c r="R40" s="693"/>
      <c r="S40" s="693"/>
      <c r="T40" s="693" t="s">
        <v>616</v>
      </c>
      <c r="U40" s="693"/>
    </row>
    <row r="41" spans="1:21" ht="14.25">
      <c r="A41" s="45"/>
      <c r="B41" s="693" t="s">
        <v>564</v>
      </c>
      <c r="C41" s="693"/>
      <c r="D41" s="693"/>
      <c r="E41" s="693"/>
      <c r="F41" s="693"/>
      <c r="G41" s="693"/>
      <c r="H41" s="693"/>
      <c r="I41" s="693"/>
      <c r="J41" s="693"/>
      <c r="K41" s="693"/>
      <c r="L41" s="693"/>
      <c r="M41" s="693"/>
      <c r="N41" s="693"/>
      <c r="O41" s="693"/>
      <c r="P41" s="693"/>
      <c r="Q41" s="693"/>
      <c r="R41" s="693"/>
      <c r="S41" s="693" t="s">
        <v>615</v>
      </c>
      <c r="T41" s="693" t="s">
        <v>609</v>
      </c>
      <c r="U41" s="693"/>
    </row>
    <row r="42" spans="1:21" ht="14.25">
      <c r="A42" s="45"/>
      <c r="B42" s="693" t="s">
        <v>614</v>
      </c>
      <c r="C42" s="693"/>
      <c r="D42" s="693"/>
      <c r="E42" s="693"/>
      <c r="F42" s="693"/>
      <c r="G42" s="693"/>
      <c r="H42" s="693"/>
      <c r="I42" s="693"/>
      <c r="J42" s="693"/>
      <c r="K42" s="693"/>
      <c r="L42" s="693"/>
      <c r="M42" s="692"/>
      <c r="N42" s="693"/>
      <c r="O42" s="693"/>
      <c r="P42" s="693"/>
      <c r="Q42" s="693"/>
      <c r="R42" s="693"/>
      <c r="S42" s="693"/>
      <c r="T42" s="693"/>
      <c r="U42" s="693"/>
    </row>
    <row r="43" spans="1:21" ht="14.25">
      <c r="A43" s="3"/>
      <c r="B43" s="693"/>
      <c r="C43" s="693"/>
      <c r="D43" s="693"/>
      <c r="E43" s="693"/>
      <c r="F43" s="693"/>
      <c r="G43" s="693"/>
      <c r="H43" s="693"/>
      <c r="I43" s="693"/>
      <c r="J43" s="693"/>
      <c r="K43" s="693"/>
      <c r="L43" s="693"/>
      <c r="M43" s="693" t="s">
        <v>613</v>
      </c>
      <c r="N43" s="693"/>
      <c r="O43" s="693"/>
      <c r="P43" s="693"/>
      <c r="Q43" s="693"/>
      <c r="R43" s="692"/>
      <c r="S43" s="692"/>
      <c r="T43" s="693" t="s">
        <v>612</v>
      </c>
      <c r="U43" s="692"/>
    </row>
    <row r="44" spans="1:21" ht="14.25">
      <c r="A44" s="3"/>
      <c r="B44" s="693" t="s">
        <v>611</v>
      </c>
      <c r="C44" s="693"/>
      <c r="D44" s="693"/>
      <c r="E44" s="693"/>
      <c r="F44" s="693"/>
      <c r="G44" s="693"/>
      <c r="H44" s="693"/>
      <c r="I44" s="693"/>
      <c r="J44" s="693"/>
      <c r="K44" s="693"/>
      <c r="L44" s="693"/>
      <c r="M44" s="693"/>
      <c r="N44" s="693"/>
      <c r="O44" s="693"/>
      <c r="P44" s="693"/>
      <c r="Q44" s="693"/>
      <c r="R44" s="692"/>
      <c r="S44" s="693" t="s">
        <v>610</v>
      </c>
      <c r="T44" s="693" t="s">
        <v>609</v>
      </c>
      <c r="U44" s="693"/>
    </row>
    <row r="45" spans="1:21" ht="14.25">
      <c r="A45" s="3"/>
      <c r="B45" s="693"/>
      <c r="C45" s="693"/>
      <c r="D45" s="693"/>
      <c r="E45" s="693"/>
      <c r="F45" s="693"/>
      <c r="G45" s="693"/>
      <c r="H45" s="693"/>
      <c r="I45" s="693"/>
      <c r="J45" s="693"/>
      <c r="K45" s="693"/>
      <c r="L45" s="693"/>
      <c r="M45" s="694"/>
      <c r="N45" s="694"/>
      <c r="O45" s="694"/>
      <c r="P45" s="694"/>
      <c r="Q45" s="694"/>
      <c r="R45" s="692"/>
      <c r="S45" s="692"/>
      <c r="T45" s="694"/>
      <c r="U45" s="692"/>
    </row>
    <row r="46" spans="1:21" ht="14.25">
      <c r="A46" s="3"/>
      <c r="B46" s="693" t="s">
        <v>608</v>
      </c>
      <c r="C46" s="693"/>
      <c r="D46" s="693"/>
      <c r="E46" s="693"/>
      <c r="F46" s="693"/>
      <c r="G46" s="693"/>
      <c r="H46" s="693"/>
      <c r="I46" s="693"/>
      <c r="J46" s="693"/>
      <c r="K46" s="693"/>
      <c r="L46" s="693"/>
      <c r="M46" s="693" t="s">
        <v>607</v>
      </c>
      <c r="N46" s="693"/>
      <c r="O46" s="693"/>
      <c r="P46" s="693"/>
      <c r="Q46" s="693"/>
      <c r="R46" s="693"/>
      <c r="S46" s="692"/>
      <c r="T46" s="692"/>
      <c r="U46" s="692"/>
    </row>
    <row r="47" spans="1:21" ht="14.25">
      <c r="A47" s="3"/>
      <c r="B47" s="629"/>
      <c r="C47" s="629"/>
      <c r="D47" s="629"/>
      <c r="E47" s="629"/>
      <c r="F47" s="629"/>
      <c r="G47" s="623"/>
      <c r="H47" s="623"/>
      <c r="I47" s="637"/>
      <c r="J47" s="637"/>
      <c r="K47" s="637"/>
      <c r="L47" s="637"/>
      <c r="M47" s="637"/>
      <c r="N47" s="637"/>
      <c r="O47" s="692"/>
      <c r="P47" s="692"/>
      <c r="Q47" s="692"/>
      <c r="R47" s="692"/>
      <c r="S47" s="692"/>
      <c r="T47" s="692"/>
      <c r="U47" s="692"/>
    </row>
    <row r="48" spans="1:21" ht="14.25">
      <c r="A48" s="3"/>
      <c r="B48" s="629"/>
      <c r="C48" s="1056"/>
      <c r="D48" s="1056"/>
      <c r="E48" s="1056"/>
      <c r="F48" s="1056"/>
      <c r="G48" s="1056"/>
      <c r="H48" s="623"/>
      <c r="I48" s="637"/>
      <c r="J48" s="634"/>
      <c r="K48" s="634"/>
      <c r="L48" s="634"/>
      <c r="M48" s="634"/>
      <c r="N48" s="634"/>
      <c r="O48" s="692"/>
      <c r="P48" s="692"/>
      <c r="Q48" s="692"/>
      <c r="R48" s="692"/>
      <c r="S48" s="692"/>
      <c r="T48" s="692"/>
      <c r="U48" s="692"/>
    </row>
    <row r="49" spans="1:21" ht="14.25">
      <c r="A49" s="36"/>
      <c r="B49" s="629"/>
      <c r="C49" s="628"/>
      <c r="D49" s="628"/>
      <c r="E49" s="628"/>
      <c r="F49" s="628"/>
      <c r="G49" s="623"/>
      <c r="H49" s="628"/>
      <c r="I49" s="631"/>
      <c r="J49" s="631"/>
      <c r="K49" s="631"/>
      <c r="L49" s="631"/>
      <c r="M49" s="631"/>
      <c r="N49" s="623"/>
      <c r="O49" s="692"/>
      <c r="P49" s="692"/>
      <c r="Q49" s="692"/>
      <c r="R49" s="692"/>
      <c r="S49" s="692"/>
      <c r="T49" s="692"/>
      <c r="U49" s="692"/>
    </row>
    <row r="50" spans="1:21" ht="14.25">
      <c r="A50" s="36"/>
      <c r="B50" s="629"/>
      <c r="C50" s="1057"/>
      <c r="D50" s="1057"/>
      <c r="E50" s="1057"/>
      <c r="F50" s="1057"/>
      <c r="G50" s="1057"/>
      <c r="H50" s="628"/>
      <c r="I50" s="628"/>
      <c r="J50" s="628"/>
      <c r="K50" s="628"/>
      <c r="L50" s="628"/>
      <c r="M50" s="628"/>
      <c r="N50" s="623"/>
      <c r="O50" s="692"/>
      <c r="P50" s="692"/>
      <c r="Q50" s="692"/>
      <c r="R50" s="692"/>
      <c r="S50" s="692"/>
      <c r="T50" s="692"/>
      <c r="U50" s="692"/>
    </row>
    <row r="51" spans="1:21" ht="14.25">
      <c r="A51" s="36"/>
      <c r="B51" s="624"/>
      <c r="C51" s="623"/>
      <c r="D51" s="623"/>
      <c r="E51" s="623"/>
      <c r="F51" s="623"/>
      <c r="G51" s="623"/>
      <c r="H51" s="623"/>
      <c r="I51" s="623"/>
      <c r="J51" s="623"/>
      <c r="K51" s="623"/>
      <c r="L51" s="623"/>
      <c r="M51" s="623"/>
      <c r="N51" s="623"/>
      <c r="O51" s="692"/>
      <c r="P51" s="692"/>
      <c r="Q51" s="692"/>
      <c r="R51" s="692"/>
      <c r="S51" s="692"/>
      <c r="T51" s="692"/>
      <c r="U51" s="692"/>
    </row>
  </sheetData>
  <mergeCells count="5">
    <mergeCell ref="C48:G48"/>
    <mergeCell ref="C50:G50"/>
    <mergeCell ref="B9:U9"/>
    <mergeCell ref="B10:U10"/>
    <mergeCell ref="B11:U11"/>
  </mergeCells>
  <pageMargins left="0.7" right="0.7" top="0.75" bottom="0.75" header="0.3" footer="0.3"/>
  <pageSetup paperSize="17"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pageSetUpPr fitToPage="1"/>
  </sheetPr>
  <dimension ref="A1:Q36"/>
  <sheetViews>
    <sheetView view="pageBreakPreview" zoomScale="150" zoomScaleNormal="100" zoomScaleSheetLayoutView="150" workbookViewId="0">
      <selection activeCell="D36" sqref="D36"/>
    </sheetView>
  </sheetViews>
  <sheetFormatPr defaultColWidth="8.85546875" defaultRowHeight="12.75"/>
  <cols>
    <col min="1" max="1" width="25.85546875" style="399" customWidth="1"/>
    <col min="2" max="2" width="19.85546875" style="399" customWidth="1"/>
    <col min="3" max="3" width="21.42578125" style="399" customWidth="1"/>
    <col min="4" max="16384" width="8.85546875" style="399"/>
  </cols>
  <sheetData>
    <row r="1" spans="1:17" s="414" customFormat="1" ht="18">
      <c r="A1" s="428" t="s">
        <v>293</v>
      </c>
      <c r="C1" s="425"/>
    </row>
    <row r="2" spans="1:17" s="414" customFormat="1" ht="18">
      <c r="A2" s="428"/>
      <c r="C2" s="425"/>
    </row>
    <row r="3" spans="1:17" s="414" customFormat="1">
      <c r="A3" s="420" t="s">
        <v>292</v>
      </c>
      <c r="C3" s="425"/>
    </row>
    <row r="4" spans="1:17" s="414" customFormat="1">
      <c r="A4" s="794" t="s">
        <v>997</v>
      </c>
      <c r="B4" s="426"/>
      <c r="C4" s="425"/>
    </row>
    <row r="5" spans="1:17" s="414" customFormat="1">
      <c r="A5" s="796" t="s">
        <v>998</v>
      </c>
      <c r="B5" s="426"/>
      <c r="C5" s="425"/>
    </row>
    <row r="6" spans="1:17" s="414" customFormat="1" ht="15">
      <c r="A6" s="427" t="s">
        <v>711</v>
      </c>
      <c r="B6" s="426"/>
      <c r="C6" s="425"/>
      <c r="H6" s="420"/>
      <c r="K6" s="420"/>
    </row>
    <row r="9" spans="1:17" s="420" customFormat="1">
      <c r="A9" s="412" t="s">
        <v>291</v>
      </c>
      <c r="B9" s="424"/>
      <c r="C9" s="423"/>
      <c r="D9" s="422"/>
      <c r="E9" s="422"/>
      <c r="F9" s="421"/>
      <c r="G9" s="421"/>
      <c r="H9" s="421"/>
      <c r="I9" s="421"/>
      <c r="J9" s="410"/>
      <c r="K9" s="410"/>
      <c r="L9" s="410"/>
      <c r="M9" s="410"/>
      <c r="N9" s="410"/>
      <c r="O9" s="410"/>
      <c r="P9" s="410"/>
      <c r="Q9" s="410"/>
    </row>
    <row r="10" spans="1:17" s="420" customFormat="1" ht="5.25" customHeight="1">
      <c r="A10" s="412"/>
      <c r="B10" s="424"/>
      <c r="C10" s="423"/>
      <c r="D10" s="422"/>
      <c r="E10" s="422"/>
      <c r="F10" s="421"/>
      <c r="G10" s="421"/>
      <c r="H10" s="421"/>
      <c r="I10" s="421"/>
      <c r="J10" s="410"/>
      <c r="K10" s="410"/>
      <c r="L10" s="410"/>
      <c r="M10" s="410"/>
      <c r="N10" s="410"/>
      <c r="O10" s="410"/>
      <c r="P10" s="410"/>
      <c r="Q10" s="410"/>
    </row>
    <row r="11" spans="1:17" s="414" customFormat="1">
      <c r="A11" s="417"/>
      <c r="B11" s="419" t="s">
        <v>290</v>
      </c>
      <c r="C11" s="418" t="s">
        <v>289</v>
      </c>
      <c r="D11" s="416"/>
      <c r="E11" s="416"/>
      <c r="F11" s="415"/>
      <c r="G11" s="415"/>
      <c r="H11" s="415"/>
      <c r="I11" s="415"/>
      <c r="J11" s="399"/>
      <c r="K11" s="399"/>
      <c r="L11" s="399"/>
      <c r="M11" s="399"/>
      <c r="N11" s="399"/>
      <c r="O11" s="399"/>
      <c r="P11" s="399"/>
      <c r="Q11" s="399"/>
    </row>
    <row r="12" spans="1:17" s="414" customFormat="1">
      <c r="A12" s="417" t="s">
        <v>288</v>
      </c>
      <c r="B12" s="408">
        <v>796754</v>
      </c>
      <c r="C12" s="408">
        <v>967505</v>
      </c>
      <c r="D12" s="416"/>
      <c r="E12" s="416"/>
      <c r="F12" s="415"/>
      <c r="G12" s="415"/>
      <c r="H12" s="415"/>
      <c r="I12" s="415"/>
      <c r="J12" s="399"/>
      <c r="K12" s="399"/>
      <c r="L12" s="399"/>
      <c r="M12" s="399"/>
      <c r="N12" s="399"/>
      <c r="O12" s="399"/>
      <c r="P12" s="399"/>
      <c r="Q12" s="399"/>
    </row>
    <row r="13" spans="1:17" s="414" customFormat="1">
      <c r="A13" s="417" t="s">
        <v>287</v>
      </c>
      <c r="B13" s="792" t="s">
        <v>1001</v>
      </c>
      <c r="C13" s="408" t="s">
        <v>1001</v>
      </c>
      <c r="D13" s="416"/>
      <c r="E13" s="416"/>
      <c r="F13" s="415"/>
      <c r="G13" s="415"/>
      <c r="H13" s="415"/>
      <c r="I13" s="415"/>
      <c r="J13" s="399"/>
      <c r="K13" s="399"/>
      <c r="L13" s="399"/>
      <c r="M13" s="399"/>
      <c r="N13" s="399"/>
      <c r="O13" s="399"/>
      <c r="P13" s="399"/>
      <c r="Q13" s="399"/>
    </row>
    <row r="14" spans="1:17" s="414" customFormat="1">
      <c r="A14" s="417" t="s">
        <v>286</v>
      </c>
      <c r="B14" s="408">
        <f>'[10]Prop J Main Template'!F33</f>
        <v>0</v>
      </c>
      <c r="C14" s="408">
        <f>'[11]Prop J - Main'!G45</f>
        <v>0</v>
      </c>
      <c r="D14" s="416"/>
      <c r="E14" s="416"/>
      <c r="F14" s="415"/>
      <c r="G14" s="415"/>
      <c r="H14" s="415"/>
      <c r="I14" s="415"/>
      <c r="J14" s="399"/>
      <c r="K14" s="399"/>
      <c r="L14" s="399"/>
      <c r="M14" s="399"/>
      <c r="N14" s="399"/>
      <c r="O14" s="399"/>
      <c r="P14" s="399"/>
      <c r="Q14" s="399"/>
    </row>
    <row r="15" spans="1:17" s="414" customFormat="1">
      <c r="A15" s="417" t="s">
        <v>285</v>
      </c>
      <c r="B15" s="407">
        <f>'[10]Prop J Main Template'!$F$40</f>
        <v>0</v>
      </c>
      <c r="C15" s="407">
        <f>'[11]Prop J - Main'!G52</f>
        <v>0</v>
      </c>
      <c r="D15" s="416"/>
      <c r="E15" s="416"/>
      <c r="F15" s="415"/>
      <c r="G15" s="415"/>
      <c r="H15" s="415"/>
      <c r="I15" s="415"/>
      <c r="J15" s="399"/>
      <c r="K15" s="399"/>
      <c r="L15" s="399"/>
      <c r="M15" s="399"/>
      <c r="N15" s="399"/>
      <c r="O15" s="399"/>
      <c r="P15" s="399"/>
      <c r="Q15" s="399"/>
    </row>
    <row r="16" spans="1:17">
      <c r="B16" s="413">
        <f>SUM(B12:B15)</f>
        <v>796754</v>
      </c>
      <c r="C16" s="793">
        <f>SUM(C12:C15)</f>
        <v>967505</v>
      </c>
    </row>
    <row r="17" spans="1:3">
      <c r="B17" s="406"/>
      <c r="C17" s="406"/>
    </row>
    <row r="18" spans="1:3" s="410" customFormat="1">
      <c r="A18" s="412" t="s">
        <v>284</v>
      </c>
      <c r="B18" s="411"/>
      <c r="C18" s="411"/>
    </row>
    <row r="19" spans="1:3">
      <c r="B19" s="409"/>
      <c r="C19" s="409"/>
    </row>
    <row r="20" spans="1:3">
      <c r="A20" s="399" t="s">
        <v>283</v>
      </c>
      <c r="B20" s="408">
        <v>258250</v>
      </c>
      <c r="C20" s="408">
        <v>271162</v>
      </c>
    </row>
    <row r="21" spans="1:3">
      <c r="A21" s="399" t="s">
        <v>282</v>
      </c>
      <c r="B21" s="407">
        <v>7431</v>
      </c>
      <c r="C21" s="407">
        <v>9031</v>
      </c>
    </row>
    <row r="22" spans="1:3">
      <c r="B22" s="406">
        <f>SUM(B20:B21)</f>
        <v>265681</v>
      </c>
      <c r="C22" s="406">
        <f>SUM(C20:C21)</f>
        <v>280193</v>
      </c>
    </row>
    <row r="24" spans="1:3" ht="13.5" thickBot="1"/>
    <row r="25" spans="1:3" ht="39" thickBot="1">
      <c r="A25" s="405" t="s">
        <v>281</v>
      </c>
      <c r="B25" s="404">
        <f>B16-B22</f>
        <v>531073</v>
      </c>
      <c r="C25" s="403">
        <f>C16+-C22</f>
        <v>687312</v>
      </c>
    </row>
    <row r="28" spans="1:3">
      <c r="A28" s="402" t="s">
        <v>280</v>
      </c>
    </row>
    <row r="29" spans="1:3">
      <c r="A29" s="401" t="s">
        <v>278</v>
      </c>
      <c r="B29" s="795" t="s">
        <v>1002</v>
      </c>
    </row>
    <row r="30" spans="1:3">
      <c r="A30" s="401" t="s">
        <v>277</v>
      </c>
      <c r="B30" s="795" t="s">
        <v>1003</v>
      </c>
    </row>
    <row r="31" spans="1:3" ht="15">
      <c r="A31" s="401" t="s">
        <v>276</v>
      </c>
      <c r="B31" s="797" t="s">
        <v>1004</v>
      </c>
    </row>
    <row r="32" spans="1:3">
      <c r="A32" s="401"/>
    </row>
    <row r="33" spans="1:2">
      <c r="A33" s="401" t="s">
        <v>279</v>
      </c>
    </row>
    <row r="34" spans="1:2">
      <c r="A34" s="401" t="s">
        <v>278</v>
      </c>
      <c r="B34" s="400"/>
    </row>
    <row r="35" spans="1:2">
      <c r="A35" s="401" t="s">
        <v>277</v>
      </c>
      <c r="B35" s="400"/>
    </row>
    <row r="36" spans="1:2">
      <c r="A36" s="401" t="s">
        <v>276</v>
      </c>
      <c r="B36" s="400"/>
    </row>
  </sheetData>
  <hyperlinks>
    <hyperlink ref="B31" r:id="rId1"/>
  </hyperlinks>
  <pageMargins left="0.7" right="0.7" top="0.75" bottom="0.75" header="0.3" footer="0.3"/>
  <pageSetup paperSize="17" orientation="landscape"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P58"/>
  <sheetViews>
    <sheetView view="pageBreakPreview" zoomScale="90" zoomScaleNormal="100" zoomScaleSheetLayoutView="90" workbookViewId="0">
      <selection activeCell="D36" sqref="D36"/>
    </sheetView>
  </sheetViews>
  <sheetFormatPr defaultColWidth="7.42578125" defaultRowHeight="12.75"/>
  <cols>
    <col min="1" max="1" width="34.42578125" style="429" customWidth="1"/>
    <col min="2" max="2" width="10.28515625" style="429" customWidth="1"/>
    <col min="3" max="3" width="12.42578125" style="430" bestFit="1" customWidth="1"/>
    <col min="4" max="4" width="8.7109375" style="429" customWidth="1"/>
    <col min="5" max="5" width="8.42578125" style="429" bestFit="1" customWidth="1"/>
    <col min="6" max="7" width="12.7109375" style="429" customWidth="1"/>
    <col min="8" max="8" width="5.42578125" style="429" customWidth="1"/>
    <col min="9" max="9" width="10.28515625" style="429" customWidth="1"/>
    <col min="10" max="10" width="7.42578125" style="429"/>
    <col min="11" max="11" width="7.85546875" style="429" customWidth="1"/>
    <col min="12" max="12" width="8.42578125" style="429" customWidth="1"/>
    <col min="13" max="13" width="10.7109375" style="429" bestFit="1" customWidth="1"/>
    <col min="14" max="14" width="11.42578125" style="429" customWidth="1"/>
    <col min="15" max="15" width="9.42578125" style="429" customWidth="1"/>
    <col min="16" max="16" width="9.7109375" style="429" hidden="1" customWidth="1"/>
    <col min="17" max="16384" width="7.42578125" style="429"/>
  </cols>
  <sheetData>
    <row r="1" spans="1:16" s="532" customFormat="1" ht="18">
      <c r="A1" s="535" t="s">
        <v>293</v>
      </c>
      <c r="B1" s="534"/>
      <c r="C1" s="533"/>
    </row>
    <row r="2" spans="1:16" ht="10.5" customHeight="1">
      <c r="B2" s="449"/>
      <c r="I2" s="532"/>
      <c r="J2" s="532"/>
      <c r="K2" s="532"/>
      <c r="L2" s="532"/>
    </row>
    <row r="3" spans="1:16">
      <c r="A3" s="794" t="s">
        <v>997</v>
      </c>
      <c r="B3" s="449"/>
      <c r="I3" s="1063" t="s">
        <v>331</v>
      </c>
      <c r="J3" s="1063"/>
      <c r="K3" s="1063"/>
      <c r="L3" s="1063"/>
      <c r="M3" s="1063"/>
    </row>
    <row r="4" spans="1:16">
      <c r="A4" s="794" t="s">
        <v>998</v>
      </c>
      <c r="B4" s="449"/>
      <c r="I4" s="1063"/>
      <c r="J4" s="1063"/>
      <c r="K4" s="1063"/>
      <c r="L4" s="1063"/>
      <c r="M4" s="1063"/>
    </row>
    <row r="5" spans="1:16">
      <c r="A5" s="449" t="s">
        <v>330</v>
      </c>
      <c r="B5" s="449"/>
      <c r="I5" s="1063"/>
      <c r="J5" s="1063"/>
      <c r="K5" s="1063"/>
      <c r="L5" s="1063"/>
      <c r="M5" s="1063"/>
    </row>
    <row r="6" spans="1:16" ht="15">
      <c r="A6" s="427" t="s">
        <v>711</v>
      </c>
      <c r="B6" s="449"/>
    </row>
    <row r="7" spans="1:16" ht="17.25" customHeight="1">
      <c r="A7" s="433"/>
      <c r="B7" s="449"/>
      <c r="I7" s="531" t="s">
        <v>329</v>
      </c>
    </row>
    <row r="8" spans="1:16">
      <c r="A8" s="527" t="s">
        <v>328</v>
      </c>
      <c r="B8" s="449"/>
      <c r="H8" s="530"/>
    </row>
    <row r="9" spans="1:16">
      <c r="A9" s="527"/>
      <c r="B9" s="449"/>
      <c r="I9" s="527" t="s">
        <v>327</v>
      </c>
      <c r="K9" s="529"/>
    </row>
    <row r="10" spans="1:16">
      <c r="A10" s="528" t="s">
        <v>326</v>
      </c>
      <c r="J10" s="527"/>
    </row>
    <row r="11" spans="1:16" ht="40.5" customHeight="1">
      <c r="A11" s="526" t="s">
        <v>69</v>
      </c>
      <c r="B11" s="525" t="s">
        <v>325</v>
      </c>
      <c r="C11" s="524" t="s">
        <v>324</v>
      </c>
      <c r="D11" s="523" t="s">
        <v>323</v>
      </c>
      <c r="E11" s="523"/>
      <c r="F11" s="522" t="s">
        <v>322</v>
      </c>
      <c r="G11" s="521" t="s">
        <v>321</v>
      </c>
      <c r="H11" s="520"/>
      <c r="I11" s="519" t="s">
        <v>320</v>
      </c>
      <c r="J11" s="518" t="s">
        <v>319</v>
      </c>
      <c r="K11" s="517" t="s">
        <v>315</v>
      </c>
      <c r="L11" s="517" t="s">
        <v>318</v>
      </c>
      <c r="M11" s="517" t="s">
        <v>317</v>
      </c>
      <c r="N11" s="517" t="s">
        <v>316</v>
      </c>
      <c r="O11" s="516" t="s">
        <v>315</v>
      </c>
    </row>
    <row r="12" spans="1:16">
      <c r="A12" s="787" t="s">
        <v>989</v>
      </c>
      <c r="B12" s="786" t="s">
        <v>990</v>
      </c>
      <c r="C12" s="515">
        <v>18</v>
      </c>
      <c r="D12" s="514">
        <v>1666</v>
      </c>
      <c r="E12" s="514">
        <v>2023</v>
      </c>
      <c r="F12" s="785">
        <f t="shared" ref="F12:F22" si="0">C12*D12*26.1</f>
        <v>782686.8</v>
      </c>
      <c r="G12" s="784">
        <f t="shared" ref="G12:G22" si="1">C12*E12*26.1</f>
        <v>950405.4</v>
      </c>
      <c r="H12" s="513"/>
      <c r="I12" s="512"/>
      <c r="J12" s="507"/>
      <c r="K12" s="485"/>
      <c r="L12" s="494"/>
      <c r="M12" s="485">
        <f>F12*L12</f>
        <v>0</v>
      </c>
      <c r="N12" s="485">
        <f>G12*L12</f>
        <v>0</v>
      </c>
      <c r="O12" s="499">
        <f t="shared" ref="O12:O22" si="2">C12*K12</f>
        <v>0</v>
      </c>
      <c r="P12" s="510" t="s">
        <v>314</v>
      </c>
    </row>
    <row r="13" spans="1:16">
      <c r="A13" s="783" t="s">
        <v>991</v>
      </c>
      <c r="B13" s="782" t="s">
        <v>992</v>
      </c>
      <c r="C13" s="509">
        <v>0.1</v>
      </c>
      <c r="D13" s="781">
        <v>2847</v>
      </c>
      <c r="E13" s="781">
        <v>3460</v>
      </c>
      <c r="F13" s="779">
        <f t="shared" si="0"/>
        <v>7430.67</v>
      </c>
      <c r="G13" s="780">
        <f t="shared" si="1"/>
        <v>9030.6</v>
      </c>
      <c r="H13" s="415"/>
      <c r="I13" s="508"/>
      <c r="J13" s="507"/>
      <c r="K13" s="485"/>
      <c r="L13" s="494"/>
      <c r="M13" s="485">
        <f t="shared" ref="M13:M22" si="3">F13*L13</f>
        <v>0</v>
      </c>
      <c r="N13" s="485">
        <f t="shared" ref="N13:N22" si="4">G13*L13</f>
        <v>0</v>
      </c>
      <c r="O13" s="499">
        <f t="shared" si="2"/>
        <v>0</v>
      </c>
      <c r="P13" s="510" t="s">
        <v>34</v>
      </c>
    </row>
    <row r="14" spans="1:16">
      <c r="A14" s="783" t="s">
        <v>993</v>
      </c>
      <c r="B14" s="782" t="s">
        <v>994</v>
      </c>
      <c r="C14" s="509">
        <v>0.1</v>
      </c>
      <c r="D14" s="781">
        <v>2377</v>
      </c>
      <c r="E14" s="781">
        <v>2890</v>
      </c>
      <c r="F14" s="779">
        <f t="shared" si="0"/>
        <v>6203.9700000000012</v>
      </c>
      <c r="G14" s="780">
        <f t="shared" si="1"/>
        <v>7542.9000000000005</v>
      </c>
      <c r="H14" s="415"/>
      <c r="I14" s="508"/>
      <c r="J14" s="507"/>
      <c r="K14" s="485"/>
      <c r="L14" s="494"/>
      <c r="M14" s="485">
        <f t="shared" si="3"/>
        <v>0</v>
      </c>
      <c r="N14" s="485">
        <f t="shared" si="4"/>
        <v>0</v>
      </c>
      <c r="O14" s="499">
        <f t="shared" si="2"/>
        <v>0</v>
      </c>
      <c r="P14" s="510" t="s">
        <v>313</v>
      </c>
    </row>
    <row r="15" spans="1:16">
      <c r="A15" s="493"/>
      <c r="B15" s="400"/>
      <c r="C15" s="509"/>
      <c r="D15" s="490"/>
      <c r="E15" s="490"/>
      <c r="F15" s="502">
        <f t="shared" si="0"/>
        <v>0</v>
      </c>
      <c r="G15" s="501">
        <f t="shared" si="1"/>
        <v>0</v>
      </c>
      <c r="H15" s="415"/>
      <c r="I15" s="508"/>
      <c r="J15" s="507"/>
      <c r="K15" s="485"/>
      <c r="L15" s="494"/>
      <c r="M15" s="485">
        <f t="shared" si="3"/>
        <v>0</v>
      </c>
      <c r="N15" s="485">
        <f t="shared" si="4"/>
        <v>0</v>
      </c>
      <c r="O15" s="499">
        <f t="shared" si="2"/>
        <v>0</v>
      </c>
      <c r="P15" s="510" t="s">
        <v>30</v>
      </c>
    </row>
    <row r="16" spans="1:16">
      <c r="A16" s="493"/>
      <c r="B16" s="400"/>
      <c r="C16" s="509"/>
      <c r="D16" s="490"/>
      <c r="E16" s="490"/>
      <c r="F16" s="502">
        <f t="shared" si="0"/>
        <v>0</v>
      </c>
      <c r="G16" s="501">
        <f t="shared" si="1"/>
        <v>0</v>
      </c>
      <c r="H16" s="415"/>
      <c r="I16" s="508"/>
      <c r="J16" s="507"/>
      <c r="K16" s="485"/>
      <c r="L16" s="494"/>
      <c r="M16" s="485">
        <f t="shared" si="3"/>
        <v>0</v>
      </c>
      <c r="N16" s="485">
        <f t="shared" si="4"/>
        <v>0</v>
      </c>
      <c r="O16" s="499">
        <f t="shared" si="2"/>
        <v>0</v>
      </c>
      <c r="P16" s="510"/>
    </row>
    <row r="17" spans="1:16">
      <c r="A17" s="493"/>
      <c r="B17" s="511"/>
      <c r="C17" s="509"/>
      <c r="D17" s="490"/>
      <c r="E17" s="490"/>
      <c r="F17" s="502">
        <f t="shared" si="0"/>
        <v>0</v>
      </c>
      <c r="G17" s="501">
        <f t="shared" si="1"/>
        <v>0</v>
      </c>
      <c r="H17" s="415"/>
      <c r="I17" s="508"/>
      <c r="J17" s="507"/>
      <c r="K17" s="485"/>
      <c r="L17" s="494"/>
      <c r="M17" s="485">
        <f t="shared" si="3"/>
        <v>0</v>
      </c>
      <c r="N17" s="485">
        <f t="shared" si="4"/>
        <v>0</v>
      </c>
      <c r="O17" s="499">
        <f t="shared" si="2"/>
        <v>0</v>
      </c>
      <c r="P17" s="510"/>
    </row>
    <row r="18" spans="1:16">
      <c r="A18" s="493"/>
      <c r="B18" s="400"/>
      <c r="C18" s="509"/>
      <c r="D18" s="490"/>
      <c r="E18" s="490"/>
      <c r="F18" s="502">
        <f t="shared" si="0"/>
        <v>0</v>
      </c>
      <c r="G18" s="501">
        <f t="shared" si="1"/>
        <v>0</v>
      </c>
      <c r="H18" s="415"/>
      <c r="I18" s="508"/>
      <c r="J18" s="507"/>
      <c r="K18" s="485"/>
      <c r="L18" s="494"/>
      <c r="M18" s="485">
        <f t="shared" si="3"/>
        <v>0</v>
      </c>
      <c r="N18" s="485">
        <f t="shared" si="4"/>
        <v>0</v>
      </c>
      <c r="O18" s="499">
        <f t="shared" si="2"/>
        <v>0</v>
      </c>
      <c r="P18" s="510"/>
    </row>
    <row r="19" spans="1:16">
      <c r="A19" s="493"/>
      <c r="B19" s="400"/>
      <c r="C19" s="509"/>
      <c r="D19" s="490"/>
      <c r="E19" s="490"/>
      <c r="F19" s="502">
        <f t="shared" si="0"/>
        <v>0</v>
      </c>
      <c r="G19" s="501">
        <f t="shared" si="1"/>
        <v>0</v>
      </c>
      <c r="H19" s="415"/>
      <c r="I19" s="508"/>
      <c r="J19" s="507"/>
      <c r="K19" s="485"/>
      <c r="L19" s="494"/>
      <c r="M19" s="485">
        <f t="shared" si="3"/>
        <v>0</v>
      </c>
      <c r="N19" s="485">
        <f t="shared" si="4"/>
        <v>0</v>
      </c>
      <c r="O19" s="499">
        <f t="shared" si="2"/>
        <v>0</v>
      </c>
      <c r="P19" s="510"/>
    </row>
    <row r="20" spans="1:16" ht="13.5" customHeight="1">
      <c r="A20" s="493"/>
      <c r="B20" s="400"/>
      <c r="C20" s="509"/>
      <c r="D20" s="490"/>
      <c r="E20" s="490"/>
      <c r="F20" s="502">
        <f t="shared" si="0"/>
        <v>0</v>
      </c>
      <c r="G20" s="501">
        <f t="shared" si="1"/>
        <v>0</v>
      </c>
      <c r="H20" s="415"/>
      <c r="I20" s="508"/>
      <c r="J20" s="507"/>
      <c r="K20" s="485"/>
      <c r="L20" s="494"/>
      <c r="M20" s="485">
        <f t="shared" si="3"/>
        <v>0</v>
      </c>
      <c r="N20" s="485">
        <f t="shared" si="4"/>
        <v>0</v>
      </c>
      <c r="O20" s="499">
        <f t="shared" si="2"/>
        <v>0</v>
      </c>
    </row>
    <row r="21" spans="1:16" ht="13.5" customHeight="1">
      <c r="A21" s="493"/>
      <c r="B21" s="400"/>
      <c r="C21" s="509"/>
      <c r="D21" s="490"/>
      <c r="E21" s="490"/>
      <c r="F21" s="502">
        <f t="shared" si="0"/>
        <v>0</v>
      </c>
      <c r="G21" s="501">
        <f t="shared" si="1"/>
        <v>0</v>
      </c>
      <c r="H21" s="415"/>
      <c r="I21" s="508"/>
      <c r="J21" s="507"/>
      <c r="K21" s="485"/>
      <c r="L21" s="494"/>
      <c r="M21" s="485">
        <f t="shared" si="3"/>
        <v>0</v>
      </c>
      <c r="N21" s="485">
        <f t="shared" si="4"/>
        <v>0</v>
      </c>
      <c r="O21" s="499">
        <f t="shared" si="2"/>
        <v>0</v>
      </c>
    </row>
    <row r="22" spans="1:16">
      <c r="A22" s="493"/>
      <c r="B22" s="400"/>
      <c r="C22" s="509"/>
      <c r="D22" s="490"/>
      <c r="E22" s="490"/>
      <c r="F22" s="502">
        <f t="shared" si="0"/>
        <v>0</v>
      </c>
      <c r="G22" s="501">
        <f t="shared" si="1"/>
        <v>0</v>
      </c>
      <c r="H22" s="415"/>
      <c r="I22" s="508"/>
      <c r="J22" s="507"/>
      <c r="K22" s="485"/>
      <c r="L22" s="494"/>
      <c r="M22" s="485">
        <f t="shared" si="3"/>
        <v>0</v>
      </c>
      <c r="N22" s="485">
        <f t="shared" si="4"/>
        <v>0</v>
      </c>
      <c r="O22" s="499">
        <f t="shared" si="2"/>
        <v>0</v>
      </c>
    </row>
    <row r="23" spans="1:16" ht="6" customHeight="1">
      <c r="A23" s="506"/>
      <c r="B23" s="505"/>
      <c r="C23" s="504"/>
      <c r="D23" s="503"/>
      <c r="E23" s="503"/>
      <c r="F23" s="502"/>
      <c r="G23" s="501"/>
      <c r="H23" s="415"/>
      <c r="I23" s="500"/>
      <c r="J23" s="496"/>
      <c r="K23" s="485"/>
      <c r="L23" s="494"/>
      <c r="M23" s="485"/>
      <c r="N23" s="485"/>
      <c r="O23" s="499"/>
    </row>
    <row r="24" spans="1:16">
      <c r="A24" s="493" t="s">
        <v>312</v>
      </c>
      <c r="B24" s="492"/>
      <c r="C24" s="491"/>
      <c r="D24" s="490"/>
      <c r="E24" s="490"/>
      <c r="F24" s="489">
        <f>SUM(F13:F22)/260*11*1.5*0.5</f>
        <v>432.63761538461546</v>
      </c>
      <c r="G24" s="488">
        <f>SUM(G13:G22)/260*11*1.5*0.5</f>
        <v>525.88990384615386</v>
      </c>
      <c r="H24" s="415"/>
      <c r="I24" s="497" t="s">
        <v>309</v>
      </c>
      <c r="J24" s="496"/>
      <c r="K24" s="495" t="s">
        <v>309</v>
      </c>
      <c r="L24" s="494"/>
      <c r="M24" s="485">
        <f>F24*L24</f>
        <v>0</v>
      </c>
      <c r="N24" s="485">
        <f>G24*L24</f>
        <v>0</v>
      </c>
      <c r="O24" s="498" t="s">
        <v>309</v>
      </c>
    </row>
    <row r="25" spans="1:16">
      <c r="A25" s="493" t="s">
        <v>311</v>
      </c>
      <c r="B25" s="492"/>
      <c r="C25" s="491"/>
      <c r="D25" s="490"/>
      <c r="E25" s="490"/>
      <c r="F25" s="489">
        <v>0</v>
      </c>
      <c r="G25" s="488">
        <v>0</v>
      </c>
      <c r="H25" s="415"/>
      <c r="I25" s="497" t="s">
        <v>309</v>
      </c>
      <c r="J25" s="496"/>
      <c r="K25" s="495" t="s">
        <v>309</v>
      </c>
      <c r="L25" s="494"/>
      <c r="M25" s="485">
        <f>F25*L25</f>
        <v>0</v>
      </c>
      <c r="N25" s="485">
        <f>G25*L25</f>
        <v>0</v>
      </c>
      <c r="O25" s="484" t="s">
        <v>309</v>
      </c>
    </row>
    <row r="26" spans="1:16">
      <c r="A26" s="493" t="s">
        <v>310</v>
      </c>
      <c r="B26" s="492"/>
      <c r="C26" s="491"/>
      <c r="D26" s="490"/>
      <c r="E26" s="490"/>
      <c r="F26" s="489">
        <v>0</v>
      </c>
      <c r="G26" s="488">
        <v>0</v>
      </c>
      <c r="H26" s="415"/>
      <c r="I26" s="497" t="s">
        <v>309</v>
      </c>
      <c r="J26" s="496"/>
      <c r="K26" s="495" t="s">
        <v>309</v>
      </c>
      <c r="L26" s="494"/>
      <c r="M26" s="485">
        <f>F26*L26</f>
        <v>0</v>
      </c>
      <c r="N26" s="485">
        <f>G26*L26</f>
        <v>0</v>
      </c>
      <c r="O26" s="484" t="s">
        <v>309</v>
      </c>
    </row>
    <row r="27" spans="1:16">
      <c r="A27" s="493" t="s">
        <v>308</v>
      </c>
      <c r="B27" s="492"/>
      <c r="C27" s="491"/>
      <c r="D27" s="490"/>
      <c r="E27" s="490"/>
      <c r="F27" s="489">
        <v>0</v>
      </c>
      <c r="G27" s="488">
        <v>0</v>
      </c>
      <c r="H27" s="415"/>
      <c r="I27" s="477"/>
      <c r="J27" s="476"/>
      <c r="K27" s="487"/>
      <c r="L27" s="486"/>
      <c r="M27" s="485"/>
      <c r="N27" s="485"/>
      <c r="O27" s="484"/>
    </row>
    <row r="28" spans="1:16" ht="12.75" customHeight="1">
      <c r="A28" s="483" t="s">
        <v>307</v>
      </c>
      <c r="B28" s="482"/>
      <c r="C28" s="481">
        <f>SUM(C12:C22)</f>
        <v>18.200000000000003</v>
      </c>
      <c r="D28" s="480" t="s">
        <v>296</v>
      </c>
      <c r="E28" s="479"/>
      <c r="F28" s="478">
        <f>SUM(F12:F27)</f>
        <v>796754.07761538471</v>
      </c>
      <c r="G28" s="473">
        <f>SUM(G12:G27)</f>
        <v>967504.78990384622</v>
      </c>
      <c r="H28" s="463"/>
      <c r="I28" s="477"/>
      <c r="J28" s="476"/>
      <c r="K28" s="475"/>
      <c r="L28" s="475"/>
      <c r="M28" s="474">
        <f>SUM(M12:M26)</f>
        <v>0</v>
      </c>
      <c r="N28" s="474">
        <f>SUM(N12:N26)</f>
        <v>0</v>
      </c>
      <c r="O28" s="473">
        <f>SUM(O12:O26)</f>
        <v>0</v>
      </c>
    </row>
    <row r="29" spans="1:16" ht="12.75" customHeight="1">
      <c r="A29" s="449"/>
      <c r="B29" s="449"/>
      <c r="C29" s="450"/>
      <c r="D29" s="449"/>
      <c r="E29" s="449"/>
      <c r="F29" s="449"/>
      <c r="G29" s="449"/>
      <c r="H29" s="449"/>
      <c r="I29" s="470"/>
    </row>
    <row r="30" spans="1:16">
      <c r="A30" s="472" t="s">
        <v>306</v>
      </c>
      <c r="B30" s="426"/>
      <c r="C30" s="471" t="s">
        <v>296</v>
      </c>
      <c r="D30" s="426"/>
      <c r="E30" s="426"/>
      <c r="F30" s="426"/>
      <c r="G30" s="426"/>
      <c r="H30" s="426"/>
      <c r="I30" s="470"/>
    </row>
    <row r="31" spans="1:16">
      <c r="A31" s="469" t="s">
        <v>305</v>
      </c>
      <c r="B31" s="455" t="s">
        <v>296</v>
      </c>
      <c r="C31" s="468" t="s">
        <v>296</v>
      </c>
      <c r="D31" s="467" t="s">
        <v>296</v>
      </c>
      <c r="E31" s="455"/>
      <c r="F31" s="466">
        <v>0</v>
      </c>
      <c r="G31" s="466">
        <v>0</v>
      </c>
      <c r="H31" s="415"/>
    </row>
    <row r="32" spans="1:16">
      <c r="A32" s="467" t="s">
        <v>304</v>
      </c>
      <c r="B32" s="467" t="s">
        <v>296</v>
      </c>
      <c r="C32" s="468" t="s">
        <v>296</v>
      </c>
      <c r="D32" s="467" t="s">
        <v>296</v>
      </c>
      <c r="E32" s="455"/>
      <c r="F32" s="466">
        <v>0</v>
      </c>
      <c r="G32" s="466">
        <v>0</v>
      </c>
      <c r="H32" s="415"/>
    </row>
    <row r="33" spans="1:8">
      <c r="A33" s="465" t="s">
        <v>286</v>
      </c>
      <c r="B33" s="455"/>
      <c r="C33" s="456"/>
      <c r="D33" s="455"/>
      <c r="E33" s="455"/>
      <c r="F33" s="464">
        <f>F31+F32</f>
        <v>0</v>
      </c>
      <c r="G33" s="464">
        <f>G31+G32</f>
        <v>0</v>
      </c>
      <c r="H33" s="463"/>
    </row>
    <row r="34" spans="1:8">
      <c r="A34" s="426"/>
      <c r="B34" s="426"/>
      <c r="C34" s="443"/>
      <c r="D34" s="426"/>
      <c r="E34" s="426"/>
      <c r="F34" s="426"/>
      <c r="G34" s="426"/>
      <c r="H34" s="426"/>
    </row>
    <row r="35" spans="1:8">
      <c r="A35" s="462" t="s">
        <v>303</v>
      </c>
      <c r="B35" s="457"/>
      <c r="C35" s="461"/>
      <c r="D35" s="455"/>
      <c r="E35" s="455"/>
      <c r="F35" s="457"/>
      <c r="G35" s="457"/>
      <c r="H35" s="449"/>
    </row>
    <row r="36" spans="1:8">
      <c r="A36" s="1064"/>
      <c r="B36" s="1064"/>
      <c r="C36" s="1064"/>
      <c r="D36" s="1064"/>
      <c r="E36" s="1064"/>
      <c r="F36" s="457">
        <v>0</v>
      </c>
      <c r="G36" s="460">
        <f>F36</f>
        <v>0</v>
      </c>
      <c r="H36" s="449"/>
    </row>
    <row r="37" spans="1:8">
      <c r="A37" s="1064"/>
      <c r="B37" s="1064"/>
      <c r="C37" s="1064"/>
      <c r="D37" s="1064"/>
      <c r="E37" s="1064"/>
      <c r="F37" s="457">
        <v>0</v>
      </c>
      <c r="G37" s="460">
        <f>F37</f>
        <v>0</v>
      </c>
      <c r="H37" s="449"/>
    </row>
    <row r="38" spans="1:8">
      <c r="A38" s="1064"/>
      <c r="B38" s="1064"/>
      <c r="C38" s="1064"/>
      <c r="D38" s="1064"/>
      <c r="E38" s="1064"/>
      <c r="F38" s="457">
        <v>0</v>
      </c>
      <c r="G38" s="460">
        <f>F38</f>
        <v>0</v>
      </c>
      <c r="H38" s="449"/>
    </row>
    <row r="39" spans="1:8">
      <c r="A39" s="1064"/>
      <c r="B39" s="1064"/>
      <c r="C39" s="1064"/>
      <c r="D39" s="1064"/>
      <c r="E39" s="1064"/>
      <c r="F39" s="457">
        <v>0</v>
      </c>
      <c r="G39" s="459">
        <f>F39</f>
        <v>0</v>
      </c>
      <c r="H39" s="449"/>
    </row>
    <row r="40" spans="1:8">
      <c r="A40" s="458" t="s">
        <v>302</v>
      </c>
      <c r="B40" s="457"/>
      <c r="C40" s="456"/>
      <c r="D40" s="455"/>
      <c r="E40" s="455"/>
      <c r="F40" s="454">
        <f>SUM(F36:F39)</f>
        <v>0</v>
      </c>
      <c r="G40" s="454">
        <f>SUM(G36:G39)</f>
        <v>0</v>
      </c>
      <c r="H40" s="452"/>
    </row>
    <row r="41" spans="1:8">
      <c r="A41" s="426"/>
      <c r="B41" s="449"/>
      <c r="C41" s="443"/>
      <c r="D41" s="426"/>
      <c r="E41" s="426"/>
      <c r="F41" s="426"/>
      <c r="G41" s="426"/>
      <c r="H41" s="426"/>
    </row>
    <row r="42" spans="1:8">
      <c r="A42" s="451" t="s">
        <v>301</v>
      </c>
      <c r="B42" s="426"/>
      <c r="C42" s="443"/>
      <c r="D42" s="426"/>
      <c r="E42" s="426"/>
      <c r="F42" s="453">
        <f>F28+F33+F40</f>
        <v>796754.07761538471</v>
      </c>
      <c r="G42" s="453">
        <f>G28+G33+G40</f>
        <v>967504.78990384622</v>
      </c>
      <c r="H42" s="452"/>
    </row>
    <row r="43" spans="1:8">
      <c r="A43" s="426"/>
      <c r="B43" s="426"/>
      <c r="C43" s="443"/>
      <c r="D43" s="426"/>
      <c r="E43" s="426"/>
      <c r="F43" s="426"/>
      <c r="G43" s="426"/>
      <c r="H43" s="426"/>
    </row>
    <row r="44" spans="1:8">
      <c r="A44" s="451" t="s">
        <v>300</v>
      </c>
      <c r="B44" s="449"/>
      <c r="C44" s="450"/>
      <c r="D44" s="449"/>
      <c r="E44" s="449"/>
      <c r="F44" s="448">
        <f>-('[12]PropJ 1415 Contract Cost Detail'!F5+'[12]PropJ 1415 Contract Cost Detail'!P10+'[12]PropJ 1415 Contract Cost Detail'!P14)</f>
        <v>0</v>
      </c>
      <c r="G44" s="447">
        <f>-('[12]PropJ 1415 Contract Cost Detail'!G5+'[12]PropJ 1415 Contract Cost Detail'!Q10+'[12]PropJ 1415 Contract Cost Detail'!Q14)</f>
        <v>0</v>
      </c>
      <c r="H44" s="446"/>
    </row>
    <row r="45" spans="1:8">
      <c r="A45" s="426"/>
      <c r="B45" s="426"/>
      <c r="C45" s="443"/>
      <c r="D45" s="426"/>
      <c r="E45" s="426"/>
      <c r="F45" s="445"/>
      <c r="G45" s="445"/>
      <c r="H45" s="416"/>
    </row>
    <row r="46" spans="1:8" ht="13.5" thickBot="1">
      <c r="A46" s="444" t="s">
        <v>299</v>
      </c>
      <c r="B46" s="426"/>
      <c r="C46" s="443"/>
      <c r="D46" s="426"/>
      <c r="E46" s="426"/>
      <c r="F46" s="442">
        <f>F42+F44</f>
        <v>796754.07761538471</v>
      </c>
      <c r="G46" s="442">
        <f>G42+G44</f>
        <v>967504.78990384622</v>
      </c>
      <c r="H46" s="441"/>
    </row>
    <row r="47" spans="1:8" ht="13.5" thickTop="1">
      <c r="A47" s="440" t="s">
        <v>298</v>
      </c>
      <c r="F47" s="439">
        <f>F46/F42</f>
        <v>1</v>
      </c>
      <c r="G47" s="438">
        <f>G46/G42</f>
        <v>1</v>
      </c>
      <c r="H47" s="437"/>
    </row>
    <row r="48" spans="1:8">
      <c r="F48" s="436"/>
      <c r="G48" s="436"/>
      <c r="H48" s="436"/>
    </row>
    <row r="49" spans="1:15">
      <c r="A49" s="435" t="s">
        <v>297</v>
      </c>
      <c r="C49" s="434" t="s">
        <v>296</v>
      </c>
    </row>
    <row r="50" spans="1:15" ht="12.75" customHeight="1">
      <c r="A50" s="1065" t="s">
        <v>995</v>
      </c>
      <c r="B50" s="1065"/>
      <c r="C50" s="1065"/>
      <c r="D50" s="1065"/>
      <c r="E50" s="1065"/>
      <c r="F50" s="1065"/>
      <c r="G50" s="1065"/>
      <c r="H50" s="431"/>
      <c r="I50" s="431"/>
      <c r="J50" s="431"/>
      <c r="K50" s="431"/>
      <c r="L50" s="431"/>
      <c r="M50" s="431"/>
      <c r="N50" s="431"/>
      <c r="O50" s="431"/>
    </row>
    <row r="51" spans="1:15" ht="13.5">
      <c r="A51" s="1060" t="s">
        <v>743</v>
      </c>
      <c r="B51" s="1061"/>
      <c r="C51" s="1061"/>
      <c r="D51" s="1061"/>
      <c r="E51" s="1061"/>
      <c r="F51" s="1061"/>
      <c r="G51" s="1061"/>
      <c r="H51" s="431"/>
      <c r="I51" s="431"/>
      <c r="J51" s="431"/>
      <c r="K51" s="431"/>
      <c r="L51" s="431"/>
      <c r="M51" s="431"/>
      <c r="N51" s="431"/>
      <c r="O51" s="431"/>
    </row>
    <row r="52" spans="1:15">
      <c r="A52" s="1062" t="s">
        <v>295</v>
      </c>
      <c r="B52" s="1062"/>
      <c r="C52" s="1062"/>
      <c r="D52" s="1062"/>
      <c r="E52" s="1062"/>
      <c r="F52" s="1062"/>
      <c r="G52" s="1062"/>
      <c r="H52" s="431"/>
      <c r="I52" s="431"/>
      <c r="J52" s="431"/>
      <c r="K52" s="431"/>
      <c r="L52" s="431"/>
      <c r="M52" s="431"/>
      <c r="N52" s="431"/>
      <c r="O52" s="431"/>
    </row>
    <row r="53" spans="1:15">
      <c r="A53" s="433" t="s">
        <v>294</v>
      </c>
      <c r="B53" s="431"/>
      <c r="C53" s="431"/>
      <c r="D53" s="431"/>
      <c r="E53" s="431"/>
      <c r="F53" s="431"/>
      <c r="G53" s="431"/>
      <c r="H53" s="431"/>
      <c r="I53" s="431"/>
      <c r="J53" s="431"/>
      <c r="K53" s="431"/>
      <c r="L53" s="431"/>
      <c r="M53" s="431"/>
      <c r="N53" s="431"/>
      <c r="O53" s="431"/>
    </row>
    <row r="54" spans="1:15">
      <c r="A54" s="1058" t="s">
        <v>996</v>
      </c>
      <c r="B54" s="1059"/>
      <c r="C54" s="1059"/>
      <c r="D54" s="1059"/>
      <c r="E54" s="1059"/>
      <c r="F54" s="1059"/>
      <c r="G54" s="1059"/>
    </row>
    <row r="55" spans="1:15">
      <c r="A55" s="1059"/>
      <c r="B55" s="1059"/>
      <c r="C55" s="1059"/>
      <c r="D55" s="1059"/>
      <c r="E55" s="1059"/>
      <c r="F55" s="1059"/>
      <c r="G55" s="1059"/>
    </row>
    <row r="56" spans="1:15">
      <c r="A56" s="1059"/>
      <c r="B56" s="1059"/>
      <c r="C56" s="1059"/>
      <c r="D56" s="1059"/>
      <c r="E56" s="1059"/>
      <c r="F56" s="1059"/>
      <c r="G56" s="1059"/>
    </row>
    <row r="57" spans="1:15" ht="25.5" customHeight="1">
      <c r="A57" s="1059"/>
      <c r="B57" s="1059"/>
      <c r="C57" s="1059"/>
      <c r="D57" s="1059"/>
      <c r="E57" s="1059"/>
      <c r="F57" s="1059"/>
      <c r="G57" s="1059"/>
    </row>
    <row r="58" spans="1:15">
      <c r="A58" s="431"/>
      <c r="B58" s="431"/>
      <c r="C58" s="431"/>
      <c r="D58" s="431"/>
      <c r="E58" s="431"/>
      <c r="F58" s="431"/>
      <c r="G58" s="431"/>
    </row>
  </sheetData>
  <mergeCells count="9">
    <mergeCell ref="A54:G57"/>
    <mergeCell ref="A51:G51"/>
    <mergeCell ref="A52:G52"/>
    <mergeCell ref="I3:M5"/>
    <mergeCell ref="A36:E36"/>
    <mergeCell ref="A37:E37"/>
    <mergeCell ref="A38:E38"/>
    <mergeCell ref="A39:E39"/>
    <mergeCell ref="A50:G50"/>
  </mergeCells>
  <dataValidations count="1">
    <dataValidation type="list" allowBlank="1" showInputMessage="1" showErrorMessage="1" error="Please enter either an S or a C." sqref="I12:I22">
      <formula1>$P$12:$P$13</formula1>
    </dataValidation>
  </dataValidations>
  <pageMargins left="0.7" right="0.7" top="0.75" bottom="0.75" header="0.3" footer="0.3"/>
  <pageSetup paperSize="17" scale="93" orientation="landscape" r:id="rId1"/>
  <colBreaks count="1" manualBreakCount="1">
    <brk id="7"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R47"/>
  <sheetViews>
    <sheetView view="pageBreakPreview" zoomScale="85" zoomScaleNormal="100" zoomScaleSheetLayoutView="85" workbookViewId="0">
      <selection activeCell="D36" sqref="D36"/>
    </sheetView>
  </sheetViews>
  <sheetFormatPr defaultColWidth="9.140625" defaultRowHeight="12.75"/>
  <cols>
    <col min="1" max="8" width="9.140625" style="536"/>
    <col min="9" max="9" width="3" style="536" customWidth="1"/>
    <col min="10" max="10" width="9.140625" style="536"/>
    <col min="11" max="11" width="13" style="536" customWidth="1"/>
    <col min="12" max="15" width="9.140625" style="536"/>
    <col min="16" max="16" width="11.140625" style="536" customWidth="1"/>
    <col min="17" max="17" width="11.28515625" style="536" customWidth="1"/>
    <col min="18" max="16384" width="9.140625" style="536"/>
  </cols>
  <sheetData>
    <row r="1" spans="1:18" s="414" customFormat="1" ht="18">
      <c r="A1" s="428" t="s">
        <v>293</v>
      </c>
      <c r="C1" s="425"/>
      <c r="F1" s="536"/>
      <c r="G1" s="536"/>
      <c r="H1" s="536"/>
      <c r="I1" s="536"/>
      <c r="J1" s="536"/>
      <c r="K1" s="536"/>
      <c r="L1" s="536"/>
      <c r="M1" s="536"/>
      <c r="N1" s="536"/>
      <c r="O1" s="536"/>
      <c r="P1" s="536"/>
      <c r="Q1" s="536"/>
    </row>
    <row r="2" spans="1:18" s="414" customFormat="1">
      <c r="A2" s="536"/>
      <c r="B2" s="536"/>
      <c r="C2" s="536"/>
      <c r="D2" s="536"/>
      <c r="E2" s="536"/>
      <c r="F2" s="536"/>
      <c r="G2" s="536"/>
      <c r="H2" s="536"/>
      <c r="I2" s="536"/>
      <c r="J2" s="536"/>
      <c r="K2" s="536"/>
      <c r="L2" s="536"/>
      <c r="M2" s="536"/>
      <c r="N2" s="536"/>
      <c r="O2" s="536"/>
      <c r="P2" s="536"/>
      <c r="Q2" s="536"/>
    </row>
    <row r="3" spans="1:18" ht="15.75">
      <c r="A3" s="554" t="s">
        <v>354</v>
      </c>
      <c r="B3" s="552"/>
      <c r="J3" s="553" t="s">
        <v>353</v>
      </c>
      <c r="K3" s="552"/>
      <c r="L3" s="426"/>
      <c r="M3" s="426"/>
      <c r="N3" s="414"/>
      <c r="O3" s="414"/>
      <c r="P3" s="414"/>
      <c r="Q3" s="414"/>
      <c r="R3" s="414"/>
    </row>
    <row r="4" spans="1:18">
      <c r="F4" s="551" t="s">
        <v>322</v>
      </c>
      <c r="G4" s="551" t="s">
        <v>321</v>
      </c>
      <c r="H4" s="547"/>
      <c r="R4" s="414"/>
    </row>
    <row r="5" spans="1:18" ht="12.75" customHeight="1">
      <c r="A5" s="1077" t="s">
        <v>352</v>
      </c>
      <c r="B5" s="1078"/>
      <c r="C5" s="1078"/>
      <c r="D5" s="1078"/>
      <c r="E5" s="1079"/>
      <c r="F5" s="550">
        <v>258250</v>
      </c>
      <c r="G5" s="550">
        <v>271162</v>
      </c>
      <c r="H5" s="547"/>
      <c r="J5" s="1080" t="s">
        <v>351</v>
      </c>
      <c r="K5" s="1081"/>
      <c r="L5" s="1081"/>
      <c r="M5" s="1081"/>
      <c r="N5" s="1082"/>
      <c r="O5" s="1086" t="s">
        <v>999</v>
      </c>
      <c r="P5" s="1087"/>
      <c r="Q5" s="1088"/>
      <c r="R5" s="414"/>
    </row>
    <row r="6" spans="1:18">
      <c r="A6" s="549"/>
      <c r="B6" s="549"/>
      <c r="C6" s="549"/>
      <c r="D6" s="549"/>
      <c r="E6" s="549"/>
      <c r="F6" s="548"/>
      <c r="G6" s="548"/>
      <c r="H6" s="547"/>
      <c r="J6" s="1083"/>
      <c r="K6" s="1084"/>
      <c r="L6" s="1084"/>
      <c r="M6" s="1084"/>
      <c r="N6" s="1085"/>
      <c r="O6" s="1089"/>
      <c r="P6" s="1090"/>
      <c r="Q6" s="1091"/>
      <c r="R6" s="414"/>
    </row>
    <row r="7" spans="1:18">
      <c r="A7" s="426"/>
      <c r="B7" s="426"/>
      <c r="C7" s="426"/>
      <c r="D7" s="426"/>
      <c r="E7" s="426"/>
      <c r="F7" s="426"/>
      <c r="G7" s="414"/>
      <c r="H7" s="414"/>
      <c r="J7" s="414"/>
      <c r="K7" s="414"/>
      <c r="L7" s="414"/>
      <c r="M7" s="414"/>
      <c r="N7" s="414"/>
      <c r="O7" s="414"/>
      <c r="P7" s="414"/>
      <c r="Q7" s="414"/>
      <c r="R7" s="414"/>
    </row>
    <row r="8" spans="1:18">
      <c r="J8" s="422" t="s">
        <v>350</v>
      </c>
      <c r="K8" s="422"/>
      <c r="L8" s="416"/>
      <c r="M8" s="416"/>
      <c r="N8" s="414"/>
      <c r="O8" s="414"/>
      <c r="P8" s="414"/>
      <c r="Q8" s="414"/>
      <c r="R8" s="414"/>
    </row>
    <row r="9" spans="1:18" ht="15">
      <c r="A9" s="546" t="s">
        <v>349</v>
      </c>
      <c r="J9" s="545" t="s">
        <v>70</v>
      </c>
      <c r="K9" s="1092" t="s">
        <v>69</v>
      </c>
      <c r="L9" s="1092"/>
      <c r="M9" s="544" t="s">
        <v>348</v>
      </c>
      <c r="N9" s="1093" t="s">
        <v>347</v>
      </c>
      <c r="O9" s="1094"/>
      <c r="P9" s="543" t="s">
        <v>346</v>
      </c>
      <c r="Q9" s="542" t="s">
        <v>321</v>
      </c>
      <c r="R9" s="414"/>
    </row>
    <row r="10" spans="1:18" ht="12.75" customHeight="1">
      <c r="A10" s="1075" t="s">
        <v>345</v>
      </c>
      <c r="B10" s="1075"/>
      <c r="C10" s="1075"/>
      <c r="D10" s="1075"/>
      <c r="E10" s="1075"/>
      <c r="F10" s="1075"/>
      <c r="G10" s="1075"/>
      <c r="H10" s="1075"/>
      <c r="J10" s="791">
        <v>1410</v>
      </c>
      <c r="K10" s="1095" t="s">
        <v>991</v>
      </c>
      <c r="L10" s="1095"/>
      <c r="M10" s="790">
        <v>0.1</v>
      </c>
      <c r="N10" s="788">
        <v>2847</v>
      </c>
      <c r="O10" s="788">
        <v>3460</v>
      </c>
      <c r="P10" s="543">
        <f>M10*N10*26.1</f>
        <v>7430.67</v>
      </c>
      <c r="Q10" s="542">
        <f>M10*O10*26.1</f>
        <v>9030.6</v>
      </c>
      <c r="R10" s="414"/>
    </row>
    <row r="11" spans="1:18">
      <c r="A11" s="1075"/>
      <c r="B11" s="1075"/>
      <c r="C11" s="1075"/>
      <c r="D11" s="1075"/>
      <c r="E11" s="1075"/>
      <c r="F11" s="1075"/>
      <c r="G11" s="1075"/>
      <c r="H11" s="1075"/>
      <c r="J11" s="422" t="s">
        <v>344</v>
      </c>
      <c r="K11" s="422"/>
      <c r="L11" s="416"/>
      <c r="M11" s="541"/>
      <c r="N11" s="414"/>
      <c r="O11" s="414"/>
      <c r="P11" s="414"/>
      <c r="Q11" s="414"/>
      <c r="R11" s="414"/>
    </row>
    <row r="12" spans="1:18" ht="12.75" customHeight="1">
      <c r="A12" s="1075" t="s">
        <v>1000</v>
      </c>
      <c r="B12" s="1075"/>
      <c r="C12" s="1075"/>
      <c r="D12" s="1075"/>
      <c r="E12" s="1075"/>
      <c r="F12" s="1075"/>
      <c r="G12" s="1075"/>
      <c r="H12" s="1075"/>
      <c r="J12" s="1072" t="s">
        <v>319</v>
      </c>
      <c r="K12" s="1074" t="s">
        <v>315</v>
      </c>
      <c r="L12" s="1069" t="s">
        <v>318</v>
      </c>
      <c r="M12" s="1069" t="s">
        <v>317</v>
      </c>
      <c r="N12" s="1069" t="s">
        <v>316</v>
      </c>
      <c r="O12" s="1069" t="s">
        <v>343</v>
      </c>
      <c r="P12" s="1069" t="s">
        <v>342</v>
      </c>
      <c r="Q12" s="1069" t="s">
        <v>341</v>
      </c>
      <c r="R12" s="414"/>
    </row>
    <row r="13" spans="1:18" ht="12.75" customHeight="1">
      <c r="A13" s="1075"/>
      <c r="B13" s="1075"/>
      <c r="C13" s="1075"/>
      <c r="D13" s="1075"/>
      <c r="E13" s="1075"/>
      <c r="F13" s="1075"/>
      <c r="G13" s="1075"/>
      <c r="H13" s="1075"/>
      <c r="J13" s="1073"/>
      <c r="K13" s="1074"/>
      <c r="L13" s="1069"/>
      <c r="M13" s="1069"/>
      <c r="N13" s="1069"/>
      <c r="O13" s="1069"/>
      <c r="P13" s="1069"/>
      <c r="Q13" s="1069"/>
      <c r="R13" s="414"/>
    </row>
    <row r="14" spans="1:18" ht="12.75" customHeight="1">
      <c r="A14" s="1076"/>
      <c r="B14" s="1076"/>
      <c r="C14" s="1076"/>
      <c r="D14" s="1076"/>
      <c r="E14" s="1076"/>
      <c r="F14" s="1076"/>
      <c r="G14" s="1076"/>
      <c r="H14" s="1076"/>
      <c r="J14" s="540"/>
      <c r="K14" s="538"/>
      <c r="L14" s="539"/>
      <c r="M14" s="538">
        <f>P10*L14</f>
        <v>0</v>
      </c>
      <c r="N14" s="538">
        <f>Q10*L14</f>
        <v>0</v>
      </c>
      <c r="O14" s="538">
        <f>K14*M10</f>
        <v>0</v>
      </c>
      <c r="P14" s="538">
        <f>M14+O14</f>
        <v>0</v>
      </c>
      <c r="Q14" s="538">
        <f>N14+O14</f>
        <v>0</v>
      </c>
      <c r="R14" s="414"/>
    </row>
    <row r="15" spans="1:18" ht="12.75" customHeight="1">
      <c r="A15" s="1076"/>
      <c r="B15" s="1076"/>
      <c r="C15" s="1076"/>
      <c r="D15" s="1076"/>
      <c r="E15" s="1076"/>
      <c r="F15" s="1076"/>
      <c r="G15" s="1076"/>
      <c r="H15" s="1076"/>
    </row>
    <row r="16" spans="1:18" ht="15.75" customHeight="1">
      <c r="A16" s="1076"/>
      <c r="B16" s="1076"/>
      <c r="C16" s="1076"/>
      <c r="D16" s="1076"/>
      <c r="E16" s="1076"/>
      <c r="F16" s="1076"/>
      <c r="G16" s="1076"/>
      <c r="H16" s="1076"/>
    </row>
    <row r="19" spans="1:8" ht="15.75" customHeight="1">
      <c r="A19" s="789"/>
      <c r="B19" s="789"/>
      <c r="C19" s="789"/>
      <c r="D19" s="789"/>
      <c r="E19" s="789"/>
      <c r="F19" s="789"/>
      <c r="G19" s="789"/>
      <c r="H19" s="789"/>
    </row>
    <row r="23" spans="1:8" ht="30" customHeight="1"/>
    <row r="25" spans="1:8" ht="12.75" customHeight="1"/>
    <row r="28" spans="1:8" ht="25.5" customHeight="1"/>
    <row r="31" spans="1:8">
      <c r="A31" s="537"/>
      <c r="B31" s="537"/>
      <c r="C31" s="537"/>
      <c r="D31" s="537"/>
      <c r="E31" s="537"/>
      <c r="F31" s="537"/>
      <c r="G31" s="537"/>
      <c r="H31" s="537"/>
    </row>
    <row r="32" spans="1:8">
      <c r="A32" s="1070" t="s">
        <v>340</v>
      </c>
      <c r="B32" s="1070"/>
      <c r="C32" s="1070"/>
      <c r="D32" s="1070"/>
      <c r="E32" s="1070"/>
      <c r="F32" s="1070"/>
      <c r="G32" s="1070"/>
      <c r="H32" s="1070"/>
    </row>
    <row r="33" spans="1:8" ht="28.5" customHeight="1">
      <c r="A33" s="1071" t="s">
        <v>339</v>
      </c>
      <c r="B33" s="1071"/>
      <c r="C33" s="1071"/>
      <c r="D33" s="1071"/>
      <c r="E33" s="1071"/>
      <c r="F33" s="1071"/>
      <c r="G33" s="1071"/>
      <c r="H33" s="1071"/>
    </row>
    <row r="34" spans="1:8">
      <c r="A34" s="1068" t="s">
        <v>338</v>
      </c>
      <c r="B34" s="1068"/>
      <c r="C34" s="1068"/>
      <c r="D34" s="1068"/>
      <c r="E34" s="1068"/>
      <c r="F34" s="1068"/>
      <c r="G34" s="1068"/>
      <c r="H34" s="1068"/>
    </row>
    <row r="35" spans="1:8" ht="12" customHeight="1">
      <c r="A35" s="1068" t="s">
        <v>337</v>
      </c>
      <c r="B35" s="1068"/>
      <c r="C35" s="1068"/>
      <c r="D35" s="1068"/>
      <c r="E35" s="1068"/>
      <c r="F35" s="1068"/>
      <c r="G35" s="1068"/>
      <c r="H35" s="1068"/>
    </row>
    <row r="36" spans="1:8">
      <c r="A36" s="1068" t="s">
        <v>336</v>
      </c>
      <c r="B36" s="1068"/>
      <c r="C36" s="1068"/>
      <c r="D36" s="1068"/>
      <c r="E36" s="1068"/>
      <c r="F36" s="1068"/>
      <c r="G36" s="1068"/>
      <c r="H36" s="1068"/>
    </row>
    <row r="37" spans="1:8">
      <c r="A37" s="1068" t="s">
        <v>335</v>
      </c>
      <c r="B37" s="1068"/>
      <c r="C37" s="1068"/>
      <c r="D37" s="1068"/>
      <c r="E37" s="1068"/>
      <c r="F37" s="1068"/>
      <c r="G37" s="1068"/>
      <c r="H37" s="1068"/>
    </row>
    <row r="38" spans="1:8">
      <c r="A38" s="537"/>
      <c r="B38" s="537"/>
      <c r="C38" s="537"/>
      <c r="D38" s="537"/>
      <c r="E38" s="537"/>
      <c r="F38" s="537"/>
      <c r="G38" s="537"/>
      <c r="H38" s="537"/>
    </row>
    <row r="39" spans="1:8">
      <c r="A39" s="1066" t="s">
        <v>334</v>
      </c>
      <c r="B39" s="1066"/>
      <c r="C39" s="1066"/>
      <c r="D39" s="1066"/>
      <c r="E39" s="1066"/>
      <c r="F39" s="1066"/>
      <c r="G39" s="1066"/>
      <c r="H39" s="1066"/>
    </row>
    <row r="40" spans="1:8">
      <c r="A40" s="1068"/>
      <c r="B40" s="1068"/>
      <c r="C40" s="1068"/>
      <c r="D40" s="1068"/>
      <c r="E40" s="1068"/>
      <c r="F40" s="1068"/>
      <c r="G40" s="1068"/>
      <c r="H40" s="1068"/>
    </row>
    <row r="41" spans="1:8">
      <c r="A41" s="1068"/>
      <c r="B41" s="1068"/>
      <c r="C41" s="1068"/>
      <c r="D41" s="1068"/>
      <c r="E41" s="1068"/>
      <c r="F41" s="1068"/>
      <c r="G41" s="1068"/>
      <c r="H41" s="1068"/>
    </row>
    <row r="42" spans="1:8">
      <c r="A42" s="1066" t="s">
        <v>333</v>
      </c>
      <c r="B42" s="1066"/>
      <c r="C42" s="1066"/>
      <c r="D42" s="1066"/>
      <c r="E42" s="1066"/>
      <c r="F42" s="1066"/>
      <c r="G42" s="1066"/>
      <c r="H42" s="1066"/>
    </row>
    <row r="43" spans="1:8">
      <c r="A43" s="1068"/>
      <c r="B43" s="1068"/>
      <c r="C43" s="1068"/>
      <c r="D43" s="1068"/>
      <c r="E43" s="1068"/>
      <c r="F43" s="1068"/>
      <c r="G43" s="1068"/>
      <c r="H43" s="1068"/>
    </row>
    <row r="44" spans="1:8">
      <c r="A44" s="1068"/>
      <c r="B44" s="1068"/>
      <c r="C44" s="1068"/>
      <c r="D44" s="1068"/>
      <c r="E44" s="1068"/>
      <c r="F44" s="1068"/>
      <c r="G44" s="1068"/>
      <c r="H44" s="1068"/>
    </row>
    <row r="45" spans="1:8" ht="26.25" customHeight="1">
      <c r="A45" s="1066" t="s">
        <v>332</v>
      </c>
      <c r="B45" s="1066"/>
      <c r="C45" s="1066"/>
      <c r="D45" s="1066"/>
      <c r="E45" s="1066"/>
      <c r="F45" s="1066"/>
      <c r="G45" s="1066"/>
      <c r="H45" s="1066"/>
    </row>
    <row r="46" spans="1:8">
      <c r="A46" s="1067"/>
      <c r="B46" s="1067"/>
      <c r="C46" s="1067"/>
      <c r="D46" s="1067"/>
      <c r="E46" s="1067"/>
      <c r="F46" s="1067"/>
      <c r="G46" s="1067"/>
      <c r="H46" s="1067"/>
    </row>
    <row r="47" spans="1:8">
      <c r="A47" s="1067"/>
      <c r="B47" s="1067"/>
      <c r="C47" s="1067"/>
      <c r="D47" s="1067"/>
      <c r="E47" s="1067"/>
      <c r="F47" s="1067"/>
      <c r="G47" s="1067"/>
      <c r="H47" s="1067"/>
    </row>
  </sheetData>
  <mergeCells count="28">
    <mergeCell ref="A10:H11"/>
    <mergeCell ref="A5:E5"/>
    <mergeCell ref="J5:N6"/>
    <mergeCell ref="O5:Q6"/>
    <mergeCell ref="K9:L9"/>
    <mergeCell ref="N9:O9"/>
    <mergeCell ref="K10:L10"/>
    <mergeCell ref="A35:H35"/>
    <mergeCell ref="J12:J13"/>
    <mergeCell ref="K12:K13"/>
    <mergeCell ref="L12:L13"/>
    <mergeCell ref="M12:M13"/>
    <mergeCell ref="A12:H16"/>
    <mergeCell ref="Q12:Q13"/>
    <mergeCell ref="A32:H32"/>
    <mergeCell ref="A33:H33"/>
    <mergeCell ref="A34:H34"/>
    <mergeCell ref="N12:N13"/>
    <mergeCell ref="O12:O13"/>
    <mergeCell ref="P12:P13"/>
    <mergeCell ref="A45:H45"/>
    <mergeCell ref="A46:H47"/>
    <mergeCell ref="A36:H36"/>
    <mergeCell ref="A37:H37"/>
    <mergeCell ref="A39:H39"/>
    <mergeCell ref="A40:H41"/>
    <mergeCell ref="A42:H42"/>
    <mergeCell ref="A43:H44"/>
  </mergeCells>
  <pageMargins left="0.7" right="0.7" top="0.75" bottom="0.75" header="0.3" footer="0.3"/>
  <pageSetup paperSize="1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B2:T20"/>
  <sheetViews>
    <sheetView view="pageBreakPreview" topLeftCell="B1" zoomScaleNormal="80" zoomScaleSheetLayoutView="100" workbookViewId="0">
      <selection activeCell="D36" sqref="D36"/>
    </sheetView>
  </sheetViews>
  <sheetFormatPr defaultColWidth="9.140625" defaultRowHeight="14.25"/>
  <cols>
    <col min="1" max="1" width="5" style="3" customWidth="1"/>
    <col min="2" max="2" width="5.28515625" style="3" customWidth="1"/>
    <col min="3" max="4" width="9.42578125" style="3" customWidth="1"/>
    <col min="5" max="5" width="10.28515625" style="3" customWidth="1"/>
    <col min="6" max="8" width="6.28515625" style="3" customWidth="1"/>
    <col min="9" max="9" width="38.85546875" style="3" customWidth="1"/>
    <col min="10" max="11" width="12.28515625" style="3" bestFit="1" customWidth="1"/>
    <col min="12" max="13" width="13.28515625" style="3" bestFit="1" customWidth="1"/>
    <col min="14" max="15" width="11" style="3" customWidth="1"/>
    <col min="16" max="17" width="12.28515625" style="3" bestFit="1" customWidth="1"/>
    <col min="18" max="18" width="77.28515625" style="3" bestFit="1" customWidth="1"/>
    <col min="19" max="16384" width="9.140625" style="3"/>
  </cols>
  <sheetData>
    <row r="2" spans="2:20" s="49" customFormat="1" ht="23.25" customHeight="1">
      <c r="B2" s="54" t="s">
        <v>25</v>
      </c>
      <c r="L2" s="866"/>
      <c r="M2" s="866"/>
      <c r="N2" s="355"/>
      <c r="O2" s="355"/>
      <c r="P2" s="355"/>
      <c r="Q2" s="355"/>
      <c r="R2" s="355"/>
    </row>
    <row r="3" spans="2:20" s="49" customFormat="1" ht="18">
      <c r="B3" s="53" t="s">
        <v>1</v>
      </c>
      <c r="C3" s="52"/>
      <c r="D3" s="50"/>
      <c r="L3" s="866"/>
      <c r="M3" s="866"/>
      <c r="N3" s="355"/>
      <c r="O3" s="355"/>
      <c r="P3" s="355"/>
      <c r="Q3" s="355"/>
      <c r="R3" s="355"/>
    </row>
    <row r="4" spans="2:20" s="49" customFormat="1" ht="15">
      <c r="B4" s="937"/>
      <c r="C4" s="937"/>
      <c r="D4" s="50"/>
      <c r="L4" s="867"/>
      <c r="M4" s="867"/>
      <c r="N4" s="355"/>
      <c r="O4" s="355"/>
      <c r="P4" s="355"/>
      <c r="Q4" s="355"/>
      <c r="R4" s="355"/>
      <c r="S4" s="355"/>
      <c r="T4" s="355"/>
    </row>
    <row r="5" spans="2:20" s="49" customFormat="1" ht="15">
      <c r="B5" s="51" t="s">
        <v>696</v>
      </c>
      <c r="C5" s="51"/>
      <c r="D5" s="50"/>
      <c r="L5" s="355"/>
      <c r="M5" s="355"/>
      <c r="N5" s="355"/>
      <c r="O5" s="355"/>
      <c r="P5" s="355"/>
      <c r="Q5" s="355"/>
      <c r="R5" s="866"/>
      <c r="S5" s="866"/>
      <c r="T5" s="355"/>
    </row>
    <row r="6" spans="2:20" ht="15">
      <c r="B6" s="51"/>
      <c r="C6" s="51"/>
      <c r="D6" s="50"/>
      <c r="E6" s="49"/>
      <c r="F6" s="49"/>
      <c r="G6" s="49"/>
      <c r="H6" s="49"/>
      <c r="I6" s="49"/>
      <c r="J6" s="49"/>
      <c r="K6" s="49"/>
      <c r="L6" s="355"/>
      <c r="M6" s="355"/>
      <c r="N6" s="355"/>
      <c r="O6" s="355"/>
      <c r="P6" s="355"/>
      <c r="Q6" s="355"/>
      <c r="R6" s="866"/>
      <c r="S6" s="866"/>
      <c r="T6" s="45"/>
    </row>
    <row r="7" spans="2:20" ht="15">
      <c r="B7" s="48" t="s">
        <v>24</v>
      </c>
      <c r="D7" s="47"/>
      <c r="E7" s="47"/>
      <c r="Q7" s="45"/>
      <c r="R7" s="45"/>
      <c r="S7" s="45"/>
      <c r="T7" s="45"/>
    </row>
    <row r="8" spans="2:20">
      <c r="B8" s="46" t="s">
        <v>718</v>
      </c>
      <c r="D8" s="47"/>
      <c r="E8" s="47"/>
    </row>
    <row r="9" spans="2:20">
      <c r="B9" s="46" t="s">
        <v>23</v>
      </c>
      <c r="D9" s="47"/>
      <c r="E9" s="47"/>
    </row>
    <row r="10" spans="2:20">
      <c r="B10" s="46" t="s">
        <v>22</v>
      </c>
      <c r="C10" s="45"/>
      <c r="D10" s="45"/>
      <c r="J10" s="45"/>
    </row>
    <row r="11" spans="2:20" s="37" customFormat="1" ht="15" thickBot="1">
      <c r="B11" s="3"/>
      <c r="C11" s="3"/>
      <c r="D11" s="3"/>
      <c r="E11" s="3"/>
      <c r="F11" s="3"/>
      <c r="G11" s="3"/>
      <c r="H11" s="3"/>
      <c r="I11" s="3"/>
      <c r="J11" s="3"/>
      <c r="K11" s="3"/>
      <c r="L11" s="3"/>
      <c r="M11" s="3"/>
      <c r="N11" s="3"/>
      <c r="O11" s="3"/>
      <c r="P11" s="3"/>
      <c r="Q11" s="3"/>
      <c r="R11" s="3"/>
    </row>
    <row r="12" spans="2:20" s="38" customFormat="1" ht="15.75" thickBot="1">
      <c r="B12" s="44" t="s">
        <v>21</v>
      </c>
      <c r="C12" s="43"/>
      <c r="D12" s="42"/>
      <c r="E12" s="42"/>
      <c r="F12" s="42"/>
      <c r="G12" s="42"/>
      <c r="H12" s="42"/>
      <c r="I12" s="42"/>
      <c r="J12" s="40" t="s">
        <v>19</v>
      </c>
      <c r="K12" s="42"/>
      <c r="L12" s="40" t="s">
        <v>19</v>
      </c>
      <c r="M12" s="41" t="s">
        <v>20</v>
      </c>
      <c r="N12" s="42"/>
      <c r="O12" s="41" t="s">
        <v>20</v>
      </c>
      <c r="P12" s="40"/>
      <c r="Q12" s="40"/>
      <c r="R12" s="39" t="s">
        <v>19</v>
      </c>
    </row>
    <row r="13" spans="2:20" s="37" customFormat="1" ht="72" thickBot="1">
      <c r="B13" s="761" t="s">
        <v>18</v>
      </c>
      <c r="C13" s="761" t="s">
        <v>17</v>
      </c>
      <c r="D13" s="761" t="s">
        <v>16</v>
      </c>
      <c r="E13" s="761" t="s">
        <v>5</v>
      </c>
      <c r="F13" s="761" t="s">
        <v>15</v>
      </c>
      <c r="G13" s="761" t="s">
        <v>14</v>
      </c>
      <c r="H13" s="761" t="s">
        <v>13</v>
      </c>
      <c r="I13" s="761" t="s">
        <v>12</v>
      </c>
      <c r="J13" s="761" t="s">
        <v>719</v>
      </c>
      <c r="K13" s="761" t="s">
        <v>720</v>
      </c>
      <c r="L13" s="761" t="s">
        <v>721</v>
      </c>
      <c r="M13" s="761" t="s">
        <v>722</v>
      </c>
      <c r="N13" s="761" t="s">
        <v>723</v>
      </c>
      <c r="O13" s="761" t="s">
        <v>724</v>
      </c>
      <c r="P13" s="761" t="s">
        <v>725</v>
      </c>
      <c r="Q13" s="761" t="s">
        <v>726</v>
      </c>
      <c r="R13" s="761" t="s">
        <v>11</v>
      </c>
    </row>
    <row r="14" spans="2:20" s="37" customFormat="1" ht="71.25">
      <c r="B14" s="1102" t="s">
        <v>18</v>
      </c>
      <c r="C14" s="836" t="s">
        <v>776</v>
      </c>
      <c r="D14" s="836" t="s">
        <v>766</v>
      </c>
      <c r="E14" s="836" t="s">
        <v>777</v>
      </c>
      <c r="F14" s="836" t="s">
        <v>883</v>
      </c>
      <c r="G14" s="836" t="s">
        <v>884</v>
      </c>
      <c r="H14" s="836" t="s">
        <v>885</v>
      </c>
      <c r="I14" s="837" t="s">
        <v>886</v>
      </c>
      <c r="J14" s="1103">
        <v>99528</v>
      </c>
      <c r="K14" s="1103">
        <v>25723</v>
      </c>
      <c r="L14" s="1103">
        <v>17210</v>
      </c>
      <c r="M14" s="1103">
        <v>37793</v>
      </c>
      <c r="N14" s="1103">
        <v>30959</v>
      </c>
      <c r="O14" s="1103">
        <f>N14-M14</f>
        <v>-6834</v>
      </c>
      <c r="P14" s="1103">
        <v>16871</v>
      </c>
      <c r="Q14" s="1103">
        <f>P14-N14</f>
        <v>-14088</v>
      </c>
      <c r="R14" s="1104" t="s">
        <v>1033</v>
      </c>
    </row>
    <row r="15" spans="2:20" s="37" customFormat="1" ht="38.25" customHeight="1">
      <c r="B15" s="1105" t="s">
        <v>18</v>
      </c>
      <c r="C15" s="835" t="s">
        <v>776</v>
      </c>
      <c r="D15" s="835" t="s">
        <v>766</v>
      </c>
      <c r="E15" s="835" t="s">
        <v>777</v>
      </c>
      <c r="F15" s="835" t="s">
        <v>883</v>
      </c>
      <c r="G15" s="835" t="s">
        <v>884</v>
      </c>
      <c r="H15" s="835" t="s">
        <v>887</v>
      </c>
      <c r="I15" s="835" t="s">
        <v>888</v>
      </c>
      <c r="J15" s="850">
        <v>104123</v>
      </c>
      <c r="K15" s="850">
        <v>25000</v>
      </c>
      <c r="L15" s="850">
        <v>127706</v>
      </c>
      <c r="M15" s="850">
        <v>6000</v>
      </c>
      <c r="N15" s="850">
        <v>6000</v>
      </c>
      <c r="O15" s="850">
        <f t="shared" ref="O15:O19" si="0">N15-M15</f>
        <v>0</v>
      </c>
      <c r="P15" s="850">
        <v>6000</v>
      </c>
      <c r="Q15" s="850">
        <f t="shared" ref="Q15:Q19" si="1">P15-N15</f>
        <v>0</v>
      </c>
      <c r="R15" s="1106"/>
    </row>
    <row r="16" spans="2:20" s="37" customFormat="1" ht="30" customHeight="1">
      <c r="B16" s="1105" t="s">
        <v>18</v>
      </c>
      <c r="C16" s="835" t="s">
        <v>776</v>
      </c>
      <c r="D16" s="835" t="s">
        <v>766</v>
      </c>
      <c r="E16" s="835" t="s">
        <v>777</v>
      </c>
      <c r="F16" s="835" t="s">
        <v>883</v>
      </c>
      <c r="G16" s="835" t="s">
        <v>884</v>
      </c>
      <c r="H16" s="835" t="s">
        <v>889</v>
      </c>
      <c r="I16" s="835" t="s">
        <v>890</v>
      </c>
      <c r="J16" s="850">
        <v>2616</v>
      </c>
      <c r="K16" s="850">
        <v>1966</v>
      </c>
      <c r="L16" s="850">
        <v>1540</v>
      </c>
      <c r="M16" s="850">
        <v>1366</v>
      </c>
      <c r="N16" s="850">
        <v>1366</v>
      </c>
      <c r="O16" s="850">
        <f t="shared" si="0"/>
        <v>0</v>
      </c>
      <c r="P16" s="850">
        <v>1366</v>
      </c>
      <c r="Q16" s="850">
        <f t="shared" si="1"/>
        <v>0</v>
      </c>
      <c r="R16" s="1107"/>
    </row>
    <row r="17" spans="2:18" s="37" customFormat="1" ht="63" customHeight="1">
      <c r="B17" s="1105" t="s">
        <v>18</v>
      </c>
      <c r="C17" s="835" t="s">
        <v>776</v>
      </c>
      <c r="D17" s="835" t="s">
        <v>766</v>
      </c>
      <c r="E17" s="835" t="s">
        <v>777</v>
      </c>
      <c r="F17" s="835" t="s">
        <v>883</v>
      </c>
      <c r="G17" s="835" t="s">
        <v>891</v>
      </c>
      <c r="H17" s="835" t="s">
        <v>892</v>
      </c>
      <c r="I17" s="835" t="s">
        <v>893</v>
      </c>
      <c r="J17" s="850">
        <v>104913</v>
      </c>
      <c r="K17" s="850">
        <v>650000</v>
      </c>
      <c r="L17" s="850">
        <v>650000</v>
      </c>
      <c r="M17" s="850">
        <v>0</v>
      </c>
      <c r="N17" s="850">
        <v>0</v>
      </c>
      <c r="O17" s="850">
        <f t="shared" si="0"/>
        <v>0</v>
      </c>
      <c r="P17" s="850">
        <v>650000</v>
      </c>
      <c r="Q17" s="850">
        <f t="shared" si="1"/>
        <v>650000</v>
      </c>
      <c r="R17" s="805" t="s">
        <v>1006</v>
      </c>
    </row>
    <row r="18" spans="2:18" s="37" customFormat="1" ht="30" customHeight="1">
      <c r="B18" s="1105" t="s">
        <v>18</v>
      </c>
      <c r="C18" s="835" t="s">
        <v>776</v>
      </c>
      <c r="D18" s="835" t="s">
        <v>766</v>
      </c>
      <c r="E18" s="835" t="s">
        <v>777</v>
      </c>
      <c r="F18" s="835" t="s">
        <v>894</v>
      </c>
      <c r="G18" s="835" t="s">
        <v>895</v>
      </c>
      <c r="H18" s="835" t="s">
        <v>896</v>
      </c>
      <c r="I18" s="835" t="s">
        <v>897</v>
      </c>
      <c r="J18" s="850">
        <v>8</v>
      </c>
      <c r="K18" s="850">
        <v>0</v>
      </c>
      <c r="L18" s="850">
        <v>-1</v>
      </c>
      <c r="M18" s="850">
        <v>0</v>
      </c>
      <c r="N18" s="850">
        <f t="shared" ref="N18:N19" si="2">M18-K18</f>
        <v>0</v>
      </c>
      <c r="O18" s="850">
        <f t="shared" si="0"/>
        <v>0</v>
      </c>
      <c r="P18" s="850">
        <v>0</v>
      </c>
      <c r="Q18" s="850">
        <f t="shared" si="1"/>
        <v>0</v>
      </c>
      <c r="R18" s="1106"/>
    </row>
    <row r="19" spans="2:18" s="37" customFormat="1" ht="30" customHeight="1">
      <c r="B19" s="1105" t="s">
        <v>898</v>
      </c>
      <c r="C19" s="835" t="s">
        <v>899</v>
      </c>
      <c r="D19" s="835" t="s">
        <v>296</v>
      </c>
      <c r="E19" s="835" t="s">
        <v>900</v>
      </c>
      <c r="F19" s="835" t="s">
        <v>901</v>
      </c>
      <c r="G19" s="835" t="s">
        <v>902</v>
      </c>
      <c r="H19" s="835" t="s">
        <v>903</v>
      </c>
      <c r="I19" s="835" t="s">
        <v>904</v>
      </c>
      <c r="J19" s="850">
        <v>19730</v>
      </c>
      <c r="K19" s="850">
        <v>0</v>
      </c>
      <c r="L19" s="850">
        <v>385434</v>
      </c>
      <c r="M19" s="850">
        <v>0</v>
      </c>
      <c r="N19" s="850">
        <f t="shared" si="2"/>
        <v>0</v>
      </c>
      <c r="O19" s="850">
        <f t="shared" si="0"/>
        <v>0</v>
      </c>
      <c r="P19" s="850">
        <v>0</v>
      </c>
      <c r="Q19" s="850">
        <f t="shared" si="1"/>
        <v>0</v>
      </c>
      <c r="R19" s="1108"/>
    </row>
    <row r="20" spans="2:18" s="37" customFormat="1" ht="30" customHeight="1" thickBot="1">
      <c r="B20" s="1165"/>
      <c r="C20" s="1109"/>
      <c r="D20" s="1109"/>
      <c r="E20" s="1109"/>
      <c r="F20" s="1109"/>
      <c r="G20" s="1109"/>
      <c r="H20" s="1109"/>
      <c r="I20" s="1109"/>
      <c r="J20" s="1110"/>
      <c r="K20" s="1110"/>
      <c r="L20" s="1110"/>
      <c r="M20" s="1110"/>
      <c r="N20" s="1110"/>
      <c r="O20" s="1110"/>
      <c r="P20" s="1110"/>
      <c r="Q20" s="1110"/>
      <c r="R20" s="1111"/>
    </row>
  </sheetData>
  <mergeCells count="1">
    <mergeCell ref="B4:C4"/>
  </mergeCells>
  <printOptions horizontalCentered="1"/>
  <pageMargins left="0.25" right="0.25" top="0.75" bottom="0.75" header="0.3" footer="0.3"/>
  <pageSetup paperSize="17" scale="78" orientation="landscape"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B2:Q54"/>
  <sheetViews>
    <sheetView view="pageBreakPreview" zoomScale="110" zoomScaleNormal="100" zoomScaleSheetLayoutView="110" workbookViewId="0">
      <pane xSplit="8" ySplit="10" topLeftCell="I32" activePane="bottomRight" state="frozen"/>
      <selection activeCell="D36" sqref="D36"/>
      <selection pane="topRight" activeCell="D36" sqref="D36"/>
      <selection pane="bottomLeft" activeCell="D36" sqref="D36"/>
      <selection pane="bottomRight" activeCell="D36" sqref="D36"/>
    </sheetView>
  </sheetViews>
  <sheetFormatPr defaultColWidth="7.42578125" defaultRowHeight="12.75"/>
  <cols>
    <col min="1" max="1" width="7.42578125" style="414"/>
    <col min="2" max="2" width="37" style="414" customWidth="1"/>
    <col min="3" max="3" width="5.7109375" style="414" bestFit="1" customWidth="1"/>
    <col min="4" max="4" width="12.140625" style="425" bestFit="1" customWidth="1"/>
    <col min="5" max="6" width="7.42578125" style="414"/>
    <col min="7" max="7" width="12.7109375" style="414" customWidth="1"/>
    <col min="8" max="8" width="12.85546875" style="414" customWidth="1"/>
    <col min="9" max="9" width="5.42578125" style="414" customWidth="1"/>
    <col min="10" max="10" width="10.140625" style="414" customWidth="1"/>
    <col min="11" max="11" width="7.42578125" style="414"/>
    <col min="12" max="12" width="7.85546875" style="414" customWidth="1"/>
    <col min="13" max="13" width="8.42578125" style="414" customWidth="1"/>
    <col min="14" max="14" width="10.7109375" style="414" bestFit="1" customWidth="1"/>
    <col min="15" max="15" width="11.42578125" style="414" customWidth="1"/>
    <col min="16" max="16" width="10.85546875" style="414" customWidth="1"/>
    <col min="17" max="17" width="9.7109375" style="414" hidden="1" customWidth="1"/>
    <col min="18" max="16384" width="7.42578125" style="414"/>
  </cols>
  <sheetData>
    <row r="2" spans="2:17">
      <c r="B2" s="603" t="s">
        <v>382</v>
      </c>
      <c r="C2" s="449"/>
      <c r="J2" s="602"/>
    </row>
    <row r="3" spans="2:17">
      <c r="B3" s="457" t="s">
        <v>381</v>
      </c>
      <c r="C3" s="449"/>
      <c r="J3" s="529"/>
    </row>
    <row r="4" spans="2:17">
      <c r="B4" s="449" t="s">
        <v>330</v>
      </c>
      <c r="C4" s="449"/>
      <c r="J4" s="529"/>
    </row>
    <row r="5" spans="2:17" ht="15">
      <c r="B5" s="427" t="s">
        <v>711</v>
      </c>
      <c r="C5" s="449"/>
    </row>
    <row r="6" spans="2:17" ht="15.75">
      <c r="B6" s="556"/>
      <c r="C6" s="449"/>
      <c r="J6" s="601" t="s">
        <v>329</v>
      </c>
    </row>
    <row r="7" spans="2:17">
      <c r="B7" s="420" t="s">
        <v>328</v>
      </c>
      <c r="C7" s="449"/>
      <c r="I7" s="600"/>
    </row>
    <row r="8" spans="2:17">
      <c r="B8" s="420"/>
      <c r="C8" s="449"/>
      <c r="J8" s="420" t="s">
        <v>327</v>
      </c>
      <c r="L8" s="529"/>
    </row>
    <row r="9" spans="2:17">
      <c r="B9" s="528" t="s">
        <v>326</v>
      </c>
      <c r="K9" s="420"/>
    </row>
    <row r="10" spans="2:17" ht="42.75" customHeight="1">
      <c r="B10" s="599" t="s">
        <v>69</v>
      </c>
      <c r="C10" s="522" t="s">
        <v>325</v>
      </c>
      <c r="D10" s="598" t="s">
        <v>324</v>
      </c>
      <c r="E10" s="597" t="s">
        <v>323</v>
      </c>
      <c r="F10" s="597"/>
      <c r="G10" s="522" t="s">
        <v>322</v>
      </c>
      <c r="H10" s="522" t="s">
        <v>321</v>
      </c>
      <c r="I10" s="520"/>
      <c r="J10" s="519" t="s">
        <v>320</v>
      </c>
      <c r="K10" s="596" t="s">
        <v>319</v>
      </c>
      <c r="L10" s="595" t="s">
        <v>315</v>
      </c>
      <c r="M10" s="595" t="s">
        <v>318</v>
      </c>
      <c r="N10" s="595" t="s">
        <v>317</v>
      </c>
      <c r="O10" s="595" t="s">
        <v>316</v>
      </c>
      <c r="P10" s="594" t="s">
        <v>315</v>
      </c>
    </row>
    <row r="11" spans="2:17">
      <c r="B11" s="593" t="s">
        <v>380</v>
      </c>
      <c r="C11" s="592">
        <v>9163</v>
      </c>
      <c r="D11" s="591">
        <v>113</v>
      </c>
      <c r="E11" s="590">
        <f>18.597625*80</f>
        <v>1487.81</v>
      </c>
      <c r="F11" s="590">
        <f>29.52*80</f>
        <v>2361.6</v>
      </c>
      <c r="G11" s="589">
        <f t="shared" ref="G11:G21" si="0">D11*E11*26.1</f>
        <v>4387998.0329999998</v>
      </c>
      <c r="H11" s="589">
        <f t="shared" ref="H11:H21" si="1">D11*F11*26.1</f>
        <v>6965066.8799999999</v>
      </c>
      <c r="I11" s="513"/>
      <c r="J11" s="512" t="s">
        <v>34</v>
      </c>
      <c r="K11" s="588">
        <v>253</v>
      </c>
      <c r="L11" s="548">
        <f>6510.98+4666.12+1725.78</f>
        <v>12902.88</v>
      </c>
      <c r="M11" s="572">
        <f>0.165+0.062+0.0145+0.075+0.003</f>
        <v>0.31950000000000001</v>
      </c>
      <c r="N11" s="548">
        <f t="shared" ref="N11:N21" si="2">G11*M11</f>
        <v>1401965.3715434999</v>
      </c>
      <c r="O11" s="548">
        <f t="shared" ref="O11:O21" si="3">H11*M11</f>
        <v>2225338.8681600001</v>
      </c>
      <c r="P11" s="578">
        <f t="shared" ref="P11:P21" si="4">D11*L11</f>
        <v>1458025.44</v>
      </c>
      <c r="Q11" s="582" t="s">
        <v>314</v>
      </c>
    </row>
    <row r="12" spans="2:17">
      <c r="B12" s="585" t="s">
        <v>379</v>
      </c>
      <c r="C12" s="587">
        <v>7312</v>
      </c>
      <c r="D12" s="586">
        <v>231</v>
      </c>
      <c r="E12" s="466">
        <f>E11*0.8</f>
        <v>1190.248</v>
      </c>
      <c r="F12" s="466">
        <f>F11*0.8</f>
        <v>1889.28</v>
      </c>
      <c r="G12" s="466">
        <f t="shared" si="0"/>
        <v>7176124.2168000005</v>
      </c>
      <c r="H12" s="466">
        <f t="shared" si="1"/>
        <v>11390658.048</v>
      </c>
      <c r="I12" s="415"/>
      <c r="J12" s="583" t="s">
        <v>34</v>
      </c>
      <c r="K12" s="583">
        <v>253</v>
      </c>
      <c r="L12" s="548">
        <f>L11</f>
        <v>12902.88</v>
      </c>
      <c r="M12" s="572">
        <f>M11</f>
        <v>0.31950000000000001</v>
      </c>
      <c r="N12" s="548">
        <f t="shared" si="2"/>
        <v>2292771.6872676001</v>
      </c>
      <c r="O12" s="548">
        <f t="shared" si="3"/>
        <v>3639315.246336</v>
      </c>
      <c r="P12" s="578">
        <f t="shared" si="4"/>
        <v>2980565.28</v>
      </c>
      <c r="Q12" s="582" t="s">
        <v>34</v>
      </c>
    </row>
    <row r="13" spans="2:17">
      <c r="B13" s="585" t="s">
        <v>378</v>
      </c>
      <c r="C13" s="587">
        <v>7382</v>
      </c>
      <c r="D13" s="586">
        <v>2</v>
      </c>
      <c r="E13" s="466">
        <f>42.0008620689655*80</f>
        <v>3360.06896551724</v>
      </c>
      <c r="F13" s="466">
        <f>42.0008620689655*80</f>
        <v>3360.06896551724</v>
      </c>
      <c r="G13" s="466">
        <f t="shared" si="0"/>
        <v>175395.59999999995</v>
      </c>
      <c r="H13" s="466">
        <f t="shared" si="1"/>
        <v>175395.59999999995</v>
      </c>
      <c r="I13" s="415"/>
      <c r="J13" s="583" t="s">
        <v>34</v>
      </c>
      <c r="K13" s="583">
        <v>130</v>
      </c>
      <c r="L13" s="548">
        <f>6484.79+6053.65+1725.78</f>
        <v>14264.22</v>
      </c>
      <c r="M13" s="572">
        <f>0.165+0.062+0.0145+0.003</f>
        <v>0.24450000000000002</v>
      </c>
      <c r="N13" s="548">
        <f t="shared" si="2"/>
        <v>42884.22419999999</v>
      </c>
      <c r="O13" s="548">
        <f t="shared" si="3"/>
        <v>42884.22419999999</v>
      </c>
      <c r="P13" s="578">
        <f t="shared" si="4"/>
        <v>28528.44</v>
      </c>
      <c r="Q13" s="582" t="s">
        <v>313</v>
      </c>
    </row>
    <row r="14" spans="2:17">
      <c r="B14" s="585" t="s">
        <v>377</v>
      </c>
      <c r="C14" s="584">
        <v>7381</v>
      </c>
      <c r="D14" s="509">
        <v>12</v>
      </c>
      <c r="E14" s="490">
        <f>34.8576149425287*80</f>
        <v>2788.6091954022959</v>
      </c>
      <c r="F14" s="490">
        <f>34.8576149425287*80</f>
        <v>2788.6091954022959</v>
      </c>
      <c r="G14" s="466">
        <f t="shared" si="0"/>
        <v>873392.39999999909</v>
      </c>
      <c r="H14" s="466">
        <f t="shared" si="1"/>
        <v>873392.39999999909</v>
      </c>
      <c r="I14" s="415"/>
      <c r="J14" s="583" t="s">
        <v>34</v>
      </c>
      <c r="K14" s="583">
        <v>130</v>
      </c>
      <c r="L14" s="548">
        <f>L13</f>
        <v>14264.22</v>
      </c>
      <c r="M14" s="572">
        <f>M13</f>
        <v>0.24450000000000002</v>
      </c>
      <c r="N14" s="548">
        <f t="shared" si="2"/>
        <v>213544.4417999998</v>
      </c>
      <c r="O14" s="548">
        <f t="shared" si="3"/>
        <v>213544.4417999998</v>
      </c>
      <c r="P14" s="578">
        <f t="shared" si="4"/>
        <v>171170.63999999998</v>
      </c>
      <c r="Q14" s="582" t="s">
        <v>30</v>
      </c>
    </row>
    <row r="15" spans="2:17">
      <c r="B15" s="585" t="s">
        <v>376</v>
      </c>
      <c r="C15" s="584">
        <v>7410</v>
      </c>
      <c r="D15" s="509">
        <v>8</v>
      </c>
      <c r="E15" s="490">
        <f>23.2662356321839*80</f>
        <v>1861.2988505747121</v>
      </c>
      <c r="F15" s="490">
        <f>28.2748563218391*80</f>
        <v>2261.9885057471279</v>
      </c>
      <c r="G15" s="466">
        <f t="shared" si="0"/>
        <v>388639.1999999999</v>
      </c>
      <c r="H15" s="466">
        <f t="shared" si="1"/>
        <v>472303.2000000003</v>
      </c>
      <c r="I15" s="415"/>
      <c r="J15" s="583" t="s">
        <v>34</v>
      </c>
      <c r="K15" s="583">
        <v>252</v>
      </c>
      <c r="L15" s="548">
        <f>6078.24+4520.24+1583.28</f>
        <v>12181.76</v>
      </c>
      <c r="M15" s="572">
        <f>0.002+0.0064+0.165+0.062+0.0145</f>
        <v>0.24990000000000001</v>
      </c>
      <c r="N15" s="548">
        <f t="shared" si="2"/>
        <v>97120.936079999985</v>
      </c>
      <c r="O15" s="548">
        <f t="shared" si="3"/>
        <v>118028.56968000009</v>
      </c>
      <c r="P15" s="578">
        <f t="shared" si="4"/>
        <v>97454.080000000002</v>
      </c>
      <c r="Q15" s="582"/>
    </row>
    <row r="16" spans="2:17">
      <c r="B16" s="585" t="s">
        <v>375</v>
      </c>
      <c r="C16" s="584">
        <v>9102</v>
      </c>
      <c r="D16" s="509">
        <v>7</v>
      </c>
      <c r="E16" s="490">
        <f>23.6195528522211*80</f>
        <v>1889.5642281776882</v>
      </c>
      <c r="F16" s="490">
        <f>28.7074542821428*80</f>
        <v>2296.596342571424</v>
      </c>
      <c r="G16" s="466">
        <f t="shared" si="0"/>
        <v>345223.38448806363</v>
      </c>
      <c r="H16" s="466">
        <f t="shared" si="1"/>
        <v>419588.1517877992</v>
      </c>
      <c r="I16" s="415"/>
      <c r="J16" s="583" t="s">
        <v>34</v>
      </c>
      <c r="K16" s="583">
        <v>790</v>
      </c>
      <c r="L16" s="548">
        <f>6729.9+4385.78+1725.78</f>
        <v>12841.460000000001</v>
      </c>
      <c r="M16" s="572">
        <f>0.165+0.062+0.0145+0.003+0.0064</f>
        <v>0.25090000000000001</v>
      </c>
      <c r="N16" s="548">
        <f t="shared" si="2"/>
        <v>86616.547168055171</v>
      </c>
      <c r="O16" s="548">
        <f t="shared" si="3"/>
        <v>105274.66728355883</v>
      </c>
      <c r="P16" s="578">
        <f t="shared" si="4"/>
        <v>89890.22</v>
      </c>
      <c r="Q16" s="582"/>
    </row>
    <row r="17" spans="2:17">
      <c r="B17" s="585" t="s">
        <v>374</v>
      </c>
      <c r="C17" s="584">
        <v>9141</v>
      </c>
      <c r="D17" s="509">
        <v>2</v>
      </c>
      <c r="E17" s="490">
        <f>46.425*80</f>
        <v>3714</v>
      </c>
      <c r="F17" s="490">
        <f>56.425*80</f>
        <v>4514</v>
      </c>
      <c r="G17" s="466">
        <f t="shared" si="0"/>
        <v>193870.80000000002</v>
      </c>
      <c r="H17" s="466">
        <f t="shared" si="1"/>
        <v>235630.80000000002</v>
      </c>
      <c r="I17" s="415"/>
      <c r="J17" s="583" t="s">
        <v>34</v>
      </c>
      <c r="K17" s="583">
        <v>200</v>
      </c>
      <c r="L17" s="548">
        <f>6698.9+5189.94+1725.78</f>
        <v>13614.62</v>
      </c>
      <c r="M17" s="572">
        <f>0.165+0.062+0.0145+0.0064+0.003</f>
        <v>0.25090000000000001</v>
      </c>
      <c r="N17" s="548">
        <f t="shared" si="2"/>
        <v>48642.183720000008</v>
      </c>
      <c r="O17" s="548">
        <f t="shared" si="3"/>
        <v>59119.767720000011</v>
      </c>
      <c r="P17" s="578">
        <f t="shared" si="4"/>
        <v>27229.24</v>
      </c>
      <c r="Q17" s="582"/>
    </row>
    <row r="18" spans="2:17">
      <c r="B18" s="585" t="s">
        <v>373</v>
      </c>
      <c r="C18" s="584">
        <v>9140</v>
      </c>
      <c r="D18" s="509">
        <v>4</v>
      </c>
      <c r="E18" s="490">
        <f>41.1125*80</f>
        <v>3289</v>
      </c>
      <c r="F18" s="490">
        <f>49.975*80</f>
        <v>3998</v>
      </c>
      <c r="G18" s="466">
        <f t="shared" si="0"/>
        <v>343371.60000000003</v>
      </c>
      <c r="H18" s="466">
        <f t="shared" si="1"/>
        <v>417391.2</v>
      </c>
      <c r="I18" s="415"/>
      <c r="J18" s="583" t="s">
        <v>34</v>
      </c>
      <c r="K18" s="583">
        <v>200</v>
      </c>
      <c r="L18" s="548">
        <f>L17</f>
        <v>13614.62</v>
      </c>
      <c r="M18" s="572">
        <f>M17</f>
        <v>0.25090000000000001</v>
      </c>
      <c r="N18" s="548">
        <f t="shared" si="2"/>
        <v>86151.934440000012</v>
      </c>
      <c r="O18" s="548">
        <f t="shared" si="3"/>
        <v>104723.45208</v>
      </c>
      <c r="P18" s="578">
        <f t="shared" si="4"/>
        <v>54458.48</v>
      </c>
      <c r="Q18" s="582"/>
    </row>
    <row r="19" spans="2:17">
      <c r="B19" s="585" t="s">
        <v>372</v>
      </c>
      <c r="C19" s="584">
        <v>9139</v>
      </c>
      <c r="D19" s="509">
        <v>14</v>
      </c>
      <c r="E19" s="490">
        <f>34.825*80</f>
        <v>2786</v>
      </c>
      <c r="F19" s="490">
        <f>42.3375*80</f>
        <v>3387</v>
      </c>
      <c r="G19" s="466">
        <f t="shared" si="0"/>
        <v>1018004.4</v>
      </c>
      <c r="H19" s="466">
        <f t="shared" si="1"/>
        <v>1237609.8</v>
      </c>
      <c r="I19" s="415"/>
      <c r="J19" s="583" t="s">
        <v>34</v>
      </c>
      <c r="K19" s="583">
        <v>200</v>
      </c>
      <c r="L19" s="548">
        <f>L17</f>
        <v>13614.62</v>
      </c>
      <c r="M19" s="572">
        <f>M17</f>
        <v>0.25090000000000001</v>
      </c>
      <c r="N19" s="548">
        <f t="shared" si="2"/>
        <v>255417.30396000002</v>
      </c>
      <c r="O19" s="548">
        <f t="shared" si="3"/>
        <v>310516.29882000003</v>
      </c>
      <c r="P19" s="578">
        <f t="shared" si="4"/>
        <v>190604.68000000002</v>
      </c>
      <c r="Q19" s="582"/>
    </row>
    <row r="20" spans="2:17">
      <c r="B20" s="585" t="s">
        <v>371</v>
      </c>
      <c r="C20" s="584">
        <v>1426</v>
      </c>
      <c r="D20" s="509">
        <v>6</v>
      </c>
      <c r="E20" s="490">
        <f>21.6534708375255*80</f>
        <v>1732.2776670020401</v>
      </c>
      <c r="F20" s="490">
        <f>26.3029891155218*80</f>
        <v>2104.2391292417442</v>
      </c>
      <c r="G20" s="466">
        <f t="shared" si="0"/>
        <v>271274.68265251949</v>
      </c>
      <c r="H20" s="466">
        <f t="shared" si="1"/>
        <v>329523.84763925715</v>
      </c>
      <c r="I20" s="415"/>
      <c r="J20" s="583" t="s">
        <v>34</v>
      </c>
      <c r="K20" s="583">
        <v>790</v>
      </c>
      <c r="L20" s="548">
        <f>L16</f>
        <v>12841.460000000001</v>
      </c>
      <c r="M20" s="572">
        <f>M16</f>
        <v>0.25090000000000001</v>
      </c>
      <c r="N20" s="548">
        <f t="shared" si="2"/>
        <v>68062.81787751714</v>
      </c>
      <c r="O20" s="548">
        <f t="shared" si="3"/>
        <v>82677.533372689621</v>
      </c>
      <c r="P20" s="578">
        <f t="shared" si="4"/>
        <v>77048.760000000009</v>
      </c>
      <c r="Q20" s="582"/>
    </row>
    <row r="21" spans="2:17">
      <c r="B21" s="585" t="s">
        <v>370</v>
      </c>
      <c r="C21" s="584">
        <v>2905</v>
      </c>
      <c r="D21" s="509">
        <v>5</v>
      </c>
      <c r="E21" s="490">
        <f>27.0070590261898*80</f>
        <v>2160.5647220951842</v>
      </c>
      <c r="F21" s="490">
        <f>32.8388833805909*80</f>
        <v>2627.1106704472722</v>
      </c>
      <c r="G21" s="466">
        <f t="shared" si="0"/>
        <v>281953.69623342151</v>
      </c>
      <c r="H21" s="466">
        <f t="shared" si="1"/>
        <v>342837.94249336905</v>
      </c>
      <c r="I21" s="415"/>
      <c r="J21" s="583" t="s">
        <v>34</v>
      </c>
      <c r="K21" s="583">
        <v>535</v>
      </c>
      <c r="L21" s="548">
        <f>6666.83+4588.69+1725.78</f>
        <v>12981.300000000001</v>
      </c>
      <c r="M21" s="572">
        <f>0.003+0.0064+0.165+0.062+0.0145</f>
        <v>0.25090000000000001</v>
      </c>
      <c r="N21" s="548">
        <f t="shared" si="2"/>
        <v>70742.182384965461</v>
      </c>
      <c r="O21" s="548">
        <f t="shared" si="3"/>
        <v>86018.039771586293</v>
      </c>
      <c r="P21" s="578">
        <f t="shared" si="4"/>
        <v>64906.500000000007</v>
      </c>
      <c r="Q21" s="582"/>
    </row>
    <row r="22" spans="2:17" ht="6" customHeight="1">
      <c r="B22" s="417"/>
      <c r="C22" s="581"/>
      <c r="D22" s="580"/>
      <c r="E22" s="416"/>
      <c r="F22" s="416"/>
      <c r="G22" s="415"/>
      <c r="H22" s="415"/>
      <c r="I22" s="415"/>
      <c r="J22" s="579"/>
      <c r="K22" s="574"/>
      <c r="L22" s="548"/>
      <c r="M22" s="572"/>
      <c r="N22" s="548"/>
      <c r="O22" s="548"/>
      <c r="P22" s="578"/>
    </row>
    <row r="23" spans="2:17">
      <c r="B23" s="576" t="s">
        <v>369</v>
      </c>
      <c r="C23" s="492"/>
      <c r="D23" s="491"/>
      <c r="E23" s="490"/>
      <c r="F23" s="490"/>
      <c r="G23" s="466">
        <f>SUM(G13:G21)/260*11*1.5*0.5</f>
        <v>123468.41364552126</v>
      </c>
      <c r="H23" s="466">
        <f>SUM(H13:H21)/260*11*1.5*0.5</f>
        <v>142905.00681093655</v>
      </c>
      <c r="I23" s="415"/>
      <c r="J23" s="575" t="s">
        <v>309</v>
      </c>
      <c r="K23" s="574"/>
      <c r="L23" s="573" t="s">
        <v>309</v>
      </c>
      <c r="M23" s="572">
        <f>0.0765+0.003</f>
        <v>7.9500000000000001E-2</v>
      </c>
      <c r="N23" s="548">
        <f>G23*M23</f>
        <v>9815.7388848189403</v>
      </c>
      <c r="O23" s="548">
        <f>H23*M23</f>
        <v>11360.948041469455</v>
      </c>
      <c r="P23" s="577" t="s">
        <v>309</v>
      </c>
    </row>
    <row r="24" spans="2:17">
      <c r="B24" s="576" t="s">
        <v>368</v>
      </c>
      <c r="C24" s="492"/>
      <c r="D24" s="491"/>
      <c r="E24" s="490"/>
      <c r="F24" s="490"/>
      <c r="G24" s="466">
        <f>SUM(G13:G21)*0.085*0.333</f>
        <v>110138.31473230119</v>
      </c>
      <c r="H24" s="466">
        <f>SUM(H13:H21)*0.085*0.333</f>
        <v>127476.46262105764</v>
      </c>
      <c r="I24" s="415"/>
      <c r="J24" s="575" t="s">
        <v>309</v>
      </c>
      <c r="K24" s="574"/>
      <c r="L24" s="573" t="s">
        <v>309</v>
      </c>
      <c r="M24" s="572">
        <f>0.0765+0.003</f>
        <v>7.9500000000000001E-2</v>
      </c>
      <c r="N24" s="548">
        <f>G24*M24</f>
        <v>8755.9960212179449</v>
      </c>
      <c r="O24" s="548">
        <f>H24*M24</f>
        <v>10134.378778374083</v>
      </c>
      <c r="P24" s="571" t="s">
        <v>309</v>
      </c>
    </row>
    <row r="25" spans="2:17" ht="12.75" customHeight="1">
      <c r="B25" s="562" t="s">
        <v>307</v>
      </c>
      <c r="C25" s="449"/>
      <c r="D25" s="570">
        <f>SUM(D11:D21)</f>
        <v>404</v>
      </c>
      <c r="E25" s="472" t="s">
        <v>296</v>
      </c>
      <c r="F25" s="426"/>
      <c r="G25" s="564">
        <f>SUM(G11:G24)</f>
        <v>15688854.741551826</v>
      </c>
      <c r="H25" s="564">
        <f>SUM(H11:H24)</f>
        <v>23129779.339352421</v>
      </c>
      <c r="I25" s="463"/>
      <c r="J25" s="569"/>
      <c r="K25" s="568"/>
      <c r="L25" s="567"/>
      <c r="M25" s="567"/>
      <c r="N25" s="474">
        <f>SUM(N11:N24)</f>
        <v>4682491.3653476741</v>
      </c>
      <c r="O25" s="474">
        <f>SUM(O11:O24)</f>
        <v>7008936.4360436797</v>
      </c>
      <c r="P25" s="473">
        <f>SUM(P11:P24)</f>
        <v>5239881.76</v>
      </c>
    </row>
    <row r="26" spans="2:17" ht="12.75" customHeight="1">
      <c r="B26" s="449"/>
      <c r="C26" s="449"/>
      <c r="D26" s="450"/>
      <c r="E26" s="449"/>
      <c r="F26" s="449"/>
      <c r="G26" s="449"/>
      <c r="H26" s="449"/>
      <c r="I26" s="449"/>
      <c r="J26" s="566"/>
    </row>
    <row r="27" spans="2:17">
      <c r="B27" s="472" t="s">
        <v>306</v>
      </c>
      <c r="C27" s="426"/>
      <c r="D27" s="471" t="s">
        <v>296</v>
      </c>
      <c r="E27" s="426"/>
      <c r="F27" s="426"/>
      <c r="G27" s="426"/>
      <c r="H27" s="426"/>
      <c r="I27" s="426"/>
      <c r="J27" s="566"/>
    </row>
    <row r="28" spans="2:17">
      <c r="B28" s="469" t="s">
        <v>367</v>
      </c>
      <c r="C28" s="455" t="s">
        <v>296</v>
      </c>
      <c r="D28" s="468" t="s">
        <v>296</v>
      </c>
      <c r="E28" s="467" t="s">
        <v>296</v>
      </c>
      <c r="F28" s="455"/>
      <c r="G28" s="466">
        <f>N25</f>
        <v>4682491.3653476741</v>
      </c>
      <c r="H28" s="466">
        <f>O25</f>
        <v>7008936.4360436797</v>
      </c>
      <c r="I28" s="415"/>
    </row>
    <row r="29" spans="2:17">
      <c r="B29" s="467" t="s">
        <v>366</v>
      </c>
      <c r="C29" s="467" t="s">
        <v>296</v>
      </c>
      <c r="D29" s="468" t="s">
        <v>296</v>
      </c>
      <c r="E29" s="467" t="s">
        <v>296</v>
      </c>
      <c r="F29" s="455"/>
      <c r="G29" s="466">
        <f>P25</f>
        <v>5239881.76</v>
      </c>
      <c r="H29" s="466">
        <f>P25</f>
        <v>5239881.76</v>
      </c>
      <c r="I29" s="415"/>
    </row>
    <row r="30" spans="2:17">
      <c r="B30" s="565" t="s">
        <v>286</v>
      </c>
      <c r="C30" s="426"/>
      <c r="D30" s="443"/>
      <c r="E30" s="426"/>
      <c r="F30" s="426"/>
      <c r="G30" s="564">
        <f>G28+G29</f>
        <v>9922373.1253476739</v>
      </c>
      <c r="H30" s="564">
        <f>H28+H29</f>
        <v>12248818.196043679</v>
      </c>
      <c r="I30" s="463"/>
    </row>
    <row r="31" spans="2:17" ht="12.75" customHeight="1">
      <c r="B31" s="426"/>
      <c r="C31" s="426"/>
      <c r="D31" s="443"/>
      <c r="E31" s="426"/>
      <c r="F31" s="426"/>
      <c r="G31" s="426"/>
      <c r="H31" s="426"/>
      <c r="I31" s="426"/>
    </row>
    <row r="32" spans="2:17">
      <c r="B32" s="563" t="s">
        <v>365</v>
      </c>
      <c r="C32" s="449"/>
      <c r="D32" s="450"/>
      <c r="E32" s="426"/>
      <c r="F32" s="426"/>
      <c r="G32" s="449"/>
      <c r="H32" s="449"/>
      <c r="I32" s="449"/>
    </row>
    <row r="33" spans="2:16">
      <c r="B33" s="1064" t="s">
        <v>364</v>
      </c>
      <c r="C33" s="1064"/>
      <c r="D33" s="1064"/>
      <c r="E33" s="1064"/>
      <c r="F33" s="1064"/>
      <c r="G33" s="460">
        <v>1648574.9535211266</v>
      </c>
      <c r="H33" s="460">
        <f>G33</f>
        <v>1648574.9535211266</v>
      </c>
      <c r="I33" s="449"/>
    </row>
    <row r="34" spans="2:16">
      <c r="B34" s="1064" t="s">
        <v>363</v>
      </c>
      <c r="C34" s="1064"/>
      <c r="D34" s="1064"/>
      <c r="E34" s="1064"/>
      <c r="F34" s="1064"/>
      <c r="G34" s="460">
        <v>1916468.3834683097</v>
      </c>
      <c r="H34" s="460">
        <f>G34</f>
        <v>1916468.3834683097</v>
      </c>
      <c r="I34" s="449"/>
    </row>
    <row r="35" spans="2:16">
      <c r="B35" s="1064" t="s">
        <v>362</v>
      </c>
      <c r="C35" s="1064"/>
      <c r="D35" s="1064"/>
      <c r="E35" s="1064"/>
      <c r="F35" s="1064"/>
      <c r="G35" s="460">
        <f>364*1375</f>
        <v>500500</v>
      </c>
      <c r="H35" s="460">
        <f>G35</f>
        <v>500500</v>
      </c>
      <c r="I35" s="449"/>
    </row>
    <row r="36" spans="2:16">
      <c r="B36" s="1064" t="s">
        <v>361</v>
      </c>
      <c r="C36" s="1064"/>
      <c r="D36" s="1064"/>
      <c r="E36" s="1064"/>
      <c r="F36" s="1064"/>
      <c r="G36" s="459">
        <v>876834</v>
      </c>
      <c r="H36" s="459">
        <f>G36</f>
        <v>876834</v>
      </c>
      <c r="I36" s="449"/>
    </row>
    <row r="37" spans="2:16">
      <c r="B37" s="562" t="s">
        <v>302</v>
      </c>
      <c r="C37" s="449"/>
      <c r="D37" s="443"/>
      <c r="E37" s="426"/>
      <c r="F37" s="426"/>
      <c r="G37" s="453">
        <f>SUM(G33:G36)</f>
        <v>4942377.3369894363</v>
      </c>
      <c r="H37" s="453">
        <f>SUM(H33:H36)</f>
        <v>4942377.3369894363</v>
      </c>
      <c r="I37" s="452"/>
    </row>
    <row r="38" spans="2:16">
      <c r="B38" s="426"/>
      <c r="C38" s="449"/>
      <c r="D38" s="443"/>
      <c r="E38" s="426"/>
      <c r="F38" s="426"/>
      <c r="G38" s="426"/>
      <c r="H38" s="426"/>
      <c r="I38" s="426"/>
    </row>
    <row r="39" spans="2:16">
      <c r="B39" s="451" t="s">
        <v>301</v>
      </c>
      <c r="C39" s="426"/>
      <c r="D39" s="443"/>
      <c r="E39" s="426"/>
      <c r="F39" s="426"/>
      <c r="G39" s="453">
        <f>G25+G30+G37</f>
        <v>30553605.203888934</v>
      </c>
      <c r="H39" s="453">
        <f>H25+H30+H37</f>
        <v>40320974.872385532</v>
      </c>
      <c r="I39" s="452"/>
    </row>
    <row r="40" spans="2:16">
      <c r="B40" s="426"/>
      <c r="C40" s="426"/>
      <c r="D40" s="443"/>
      <c r="E40" s="426"/>
      <c r="F40" s="426"/>
      <c r="G40" s="426"/>
      <c r="H40" s="426"/>
      <c r="I40" s="426"/>
    </row>
    <row r="41" spans="2:16">
      <c r="B41" s="451" t="s">
        <v>360</v>
      </c>
      <c r="C41" s="449"/>
      <c r="D41" s="450"/>
      <c r="E41" s="449"/>
      <c r="F41" s="449"/>
      <c r="G41" s="561">
        <f>-SUM('[13]Contract Cost Detail'!F5,'[13]Contract Cost Detail'!P10:P11,'[13]Contract Cost Detail'!P15:P16)</f>
        <v>-20709088.577607352</v>
      </c>
      <c r="H41" s="560">
        <f>-SUM('[13]Contract Cost Detail'!G5,'[13]Contract Cost Detail'!Q10:Q11,'[13]Contract Cost Detail'!Q15:Q16)</f>
        <v>-20716375.256568339</v>
      </c>
      <c r="I41" s="446"/>
    </row>
    <row r="42" spans="2:16">
      <c r="B42" s="426"/>
      <c r="C42" s="426"/>
      <c r="D42" s="443"/>
      <c r="E42" s="426"/>
      <c r="F42" s="426"/>
      <c r="G42" s="445"/>
      <c r="H42" s="445"/>
      <c r="I42" s="416"/>
    </row>
    <row r="43" spans="2:16" ht="13.5" thickBot="1">
      <c r="B43" s="444" t="s">
        <v>299</v>
      </c>
      <c r="C43" s="426"/>
      <c r="D43" s="443"/>
      <c r="E43" s="426"/>
      <c r="F43" s="426"/>
      <c r="G43" s="442">
        <f>G39+G41</f>
        <v>9844516.6262815818</v>
      </c>
      <c r="H43" s="442">
        <f>H39+H41</f>
        <v>19604599.615817193</v>
      </c>
      <c r="I43" s="441"/>
    </row>
    <row r="44" spans="2:16" ht="13.5" thickTop="1">
      <c r="B44" s="440" t="s">
        <v>298</v>
      </c>
      <c r="G44" s="439">
        <f>G43/G39</f>
        <v>0.32220474672588062</v>
      </c>
      <c r="H44" s="439">
        <f>H43/H39</f>
        <v>0.48621343302995679</v>
      </c>
      <c r="I44" s="437"/>
    </row>
    <row r="45" spans="2:16">
      <c r="G45" s="559"/>
      <c r="H45" s="559"/>
      <c r="I45" s="559"/>
    </row>
    <row r="46" spans="2:16">
      <c r="B46" s="558" t="s">
        <v>297</v>
      </c>
      <c r="D46" s="557" t="s">
        <v>296</v>
      </c>
    </row>
    <row r="47" spans="2:16">
      <c r="B47" s="1096" t="s">
        <v>359</v>
      </c>
      <c r="C47" s="1096"/>
      <c r="D47" s="1096"/>
      <c r="E47" s="1096"/>
      <c r="F47" s="1096"/>
      <c r="G47" s="1096"/>
      <c r="H47" s="1096"/>
      <c r="I47" s="431"/>
      <c r="J47" s="431"/>
      <c r="K47" s="431"/>
      <c r="L47" s="431"/>
      <c r="M47" s="431"/>
      <c r="N47" s="431"/>
      <c r="O47" s="431"/>
      <c r="P47" s="431"/>
    </row>
    <row r="48" spans="2:16" ht="27" customHeight="1">
      <c r="B48" s="1060" t="s">
        <v>358</v>
      </c>
      <c r="C48" s="1061"/>
      <c r="D48" s="1061"/>
      <c r="E48" s="1061"/>
      <c r="F48" s="1061"/>
      <c r="G48" s="1061"/>
      <c r="H48" s="1061"/>
      <c r="I48" s="431"/>
      <c r="J48" s="431"/>
      <c r="K48" s="431"/>
      <c r="L48" s="431"/>
      <c r="M48" s="431"/>
      <c r="N48" s="431"/>
      <c r="O48" s="431"/>
      <c r="P48" s="431"/>
    </row>
    <row r="49" spans="2:16" ht="27" customHeight="1">
      <c r="B49" s="1062" t="s">
        <v>295</v>
      </c>
      <c r="C49" s="1062"/>
      <c r="D49" s="1062"/>
      <c r="E49" s="1062"/>
      <c r="F49" s="1062"/>
      <c r="G49" s="1062"/>
      <c r="H49" s="1062"/>
      <c r="I49" s="431"/>
      <c r="J49" s="431"/>
      <c r="K49" s="431"/>
      <c r="L49" s="431"/>
      <c r="M49" s="431"/>
      <c r="N49" s="431"/>
      <c r="O49" s="431"/>
      <c r="P49" s="431"/>
    </row>
    <row r="50" spans="2:16">
      <c r="B50" s="556" t="s">
        <v>294</v>
      </c>
      <c r="C50" s="431"/>
      <c r="D50" s="431"/>
      <c r="E50" s="431"/>
      <c r="F50" s="431"/>
      <c r="G50" s="431"/>
      <c r="H50" s="431"/>
      <c r="I50" s="431"/>
      <c r="J50" s="431"/>
      <c r="K50" s="431"/>
      <c r="L50" s="431"/>
      <c r="M50" s="431"/>
      <c r="N50" s="431"/>
      <c r="O50" s="431"/>
      <c r="P50" s="431"/>
    </row>
    <row r="51" spans="2:16" ht="27.75" customHeight="1">
      <c r="B51" s="1096" t="s">
        <v>357</v>
      </c>
      <c r="C51" s="1096"/>
      <c r="D51" s="1096"/>
      <c r="E51" s="1096"/>
      <c r="F51" s="1096"/>
      <c r="G51" s="1096"/>
      <c r="H51" s="1096"/>
      <c r="I51" s="431"/>
      <c r="J51" s="431"/>
      <c r="K51" s="431"/>
      <c r="L51" s="431"/>
      <c r="M51" s="431"/>
      <c r="N51" s="431"/>
      <c r="O51" s="431"/>
      <c r="P51" s="431"/>
    </row>
    <row r="52" spans="2:16">
      <c r="B52" s="432" t="s">
        <v>356</v>
      </c>
      <c r="C52" s="432"/>
      <c r="D52" s="432"/>
      <c r="E52" s="432"/>
      <c r="F52" s="432"/>
      <c r="G52" s="432"/>
      <c r="H52" s="432"/>
    </row>
    <row r="53" spans="2:16" ht="27" customHeight="1">
      <c r="B53" s="1097" t="s">
        <v>355</v>
      </c>
      <c r="C53" s="1097"/>
      <c r="D53" s="1097"/>
      <c r="E53" s="1097"/>
      <c r="F53" s="1097"/>
      <c r="G53" s="1097"/>
      <c r="H53" s="1097"/>
    </row>
    <row r="54" spans="2:16">
      <c r="B54" s="555"/>
    </row>
  </sheetData>
  <mergeCells count="9">
    <mergeCell ref="B49:H49"/>
    <mergeCell ref="B51:H51"/>
    <mergeCell ref="B53:H53"/>
    <mergeCell ref="B33:F33"/>
    <mergeCell ref="B34:F34"/>
    <mergeCell ref="B35:F35"/>
    <mergeCell ref="B36:F36"/>
    <mergeCell ref="B47:H47"/>
    <mergeCell ref="B48:H48"/>
  </mergeCells>
  <dataValidations count="1">
    <dataValidation type="list" allowBlank="1" showInputMessage="1" showErrorMessage="1" error="Please enter either an S or a C." sqref="J11:J21">
      <formula1>$Q$11:$Q$12</formula1>
    </dataValidation>
  </dataValidations>
  <pageMargins left="0.7" right="0.7" top="0.75" bottom="0.75" header="0.3" footer="0.3"/>
  <pageSetup paperSize="17" scale="92"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K72"/>
  <sheetViews>
    <sheetView zoomScaleNormal="100" workbookViewId="0">
      <selection activeCell="D36" sqref="D36"/>
    </sheetView>
  </sheetViews>
  <sheetFormatPr defaultColWidth="9.140625" defaultRowHeight="15.75"/>
  <cols>
    <col min="1" max="1" width="5.28515625" style="604" customWidth="1"/>
    <col min="2" max="2" width="10.28515625" style="604" bestFit="1" customWidth="1"/>
    <col min="3" max="3" width="11.28515625" style="604" bestFit="1" customWidth="1"/>
    <col min="4" max="4" width="49.140625" style="604" customWidth="1"/>
    <col min="5" max="5" width="21.140625" style="604" customWidth="1"/>
    <col min="6" max="6" width="23.7109375" style="604" customWidth="1"/>
    <col min="7" max="7" width="9.140625" style="604"/>
    <col min="8" max="11" width="21.28515625" style="604" customWidth="1"/>
    <col min="12" max="16384" width="9.140625" style="604"/>
  </cols>
  <sheetData>
    <row r="1" spans="2:11" ht="16.5" customHeight="1" thickBot="1">
      <c r="B1" s="741" t="s">
        <v>532</v>
      </c>
      <c r="C1" s="741" t="s">
        <v>531</v>
      </c>
      <c r="D1" s="742" t="s">
        <v>530</v>
      </c>
      <c r="E1" s="743" t="s">
        <v>529</v>
      </c>
      <c r="F1" s="744" t="s">
        <v>528</v>
      </c>
      <c r="H1" s="1098" t="s">
        <v>527</v>
      </c>
      <c r="I1" s="1099"/>
      <c r="J1" s="1100" t="s">
        <v>526</v>
      </c>
      <c r="K1" s="1101"/>
    </row>
    <row r="2" spans="2:11" ht="13.5" customHeight="1" thickBot="1">
      <c r="B2" s="610">
        <v>62</v>
      </c>
      <c r="C2" s="610" t="s">
        <v>525</v>
      </c>
      <c r="D2" s="610" t="s">
        <v>524</v>
      </c>
      <c r="E2" s="609" t="s">
        <v>758</v>
      </c>
      <c r="F2" s="739" t="s">
        <v>744</v>
      </c>
      <c r="H2" s="612" t="s">
        <v>487</v>
      </c>
      <c r="I2" s="615" t="s">
        <v>519</v>
      </c>
      <c r="J2" s="614" t="s">
        <v>523</v>
      </c>
      <c r="K2" s="613" t="s">
        <v>522</v>
      </c>
    </row>
    <row r="3" spans="2:11" ht="13.5" customHeight="1" thickBot="1">
      <c r="B3" s="610">
        <v>70</v>
      </c>
      <c r="C3" s="610" t="s">
        <v>521</v>
      </c>
      <c r="D3" s="610" t="s">
        <v>520</v>
      </c>
      <c r="E3" s="609" t="s">
        <v>758</v>
      </c>
      <c r="F3" s="739" t="s">
        <v>400</v>
      </c>
      <c r="H3" s="612" t="s">
        <v>745</v>
      </c>
      <c r="I3" s="615" t="s">
        <v>516</v>
      </c>
      <c r="J3" s="614" t="s">
        <v>756</v>
      </c>
      <c r="K3" s="613" t="s">
        <v>502</v>
      </c>
    </row>
    <row r="4" spans="2:11" ht="13.5" customHeight="1" thickBot="1">
      <c r="B4" s="610">
        <v>72</v>
      </c>
      <c r="C4" s="610" t="s">
        <v>518</v>
      </c>
      <c r="D4" s="610" t="s">
        <v>517</v>
      </c>
      <c r="E4" s="609" t="s">
        <v>758</v>
      </c>
      <c r="F4" s="739" t="s">
        <v>400</v>
      </c>
      <c r="H4" s="612" t="s">
        <v>746</v>
      </c>
      <c r="I4" s="615" t="s">
        <v>509</v>
      </c>
      <c r="J4" s="614" t="s">
        <v>757</v>
      </c>
      <c r="K4" s="613" t="s">
        <v>515</v>
      </c>
    </row>
    <row r="5" spans="2:11" ht="13.5" customHeight="1" thickBot="1">
      <c r="B5" s="610">
        <v>76</v>
      </c>
      <c r="C5" s="610" t="s">
        <v>514</v>
      </c>
      <c r="D5" s="610" t="s">
        <v>513</v>
      </c>
      <c r="E5" s="609" t="s">
        <v>758</v>
      </c>
      <c r="F5" s="739" t="s">
        <v>400</v>
      </c>
      <c r="H5" s="612" t="s">
        <v>747</v>
      </c>
      <c r="I5" s="611" t="s">
        <v>665</v>
      </c>
      <c r="J5" s="614" t="s">
        <v>389</v>
      </c>
      <c r="K5" s="613" t="s">
        <v>512</v>
      </c>
    </row>
    <row r="6" spans="2:11" ht="13.5" customHeight="1" thickBot="1">
      <c r="B6" s="610">
        <v>93</v>
      </c>
      <c r="C6" s="610" t="s">
        <v>511</v>
      </c>
      <c r="D6" s="610" t="s">
        <v>510</v>
      </c>
      <c r="E6" s="609" t="s">
        <v>758</v>
      </c>
      <c r="F6" s="739" t="s">
        <v>400</v>
      </c>
      <c r="H6" s="612" t="s">
        <v>748</v>
      </c>
      <c r="I6" s="615" t="s">
        <v>752</v>
      </c>
      <c r="J6" s="614" t="s">
        <v>758</v>
      </c>
      <c r="K6" s="613" t="s">
        <v>760</v>
      </c>
    </row>
    <row r="7" spans="2:11" ht="13.5" customHeight="1" thickBot="1">
      <c r="B7" s="610">
        <v>74</v>
      </c>
      <c r="C7" s="610" t="s">
        <v>508</v>
      </c>
      <c r="D7" s="610" t="s">
        <v>507</v>
      </c>
      <c r="E7" s="609" t="s">
        <v>758</v>
      </c>
      <c r="F7" s="739" t="s">
        <v>400</v>
      </c>
      <c r="H7" s="612" t="s">
        <v>749</v>
      </c>
      <c r="I7" s="611" t="s">
        <v>753</v>
      </c>
      <c r="J7" s="614" t="s">
        <v>403</v>
      </c>
      <c r="K7" s="613" t="s">
        <v>506</v>
      </c>
    </row>
    <row r="8" spans="2:11" ht="13.5" customHeight="1" thickBot="1">
      <c r="B8" s="610">
        <v>69</v>
      </c>
      <c r="C8" s="610" t="s">
        <v>505</v>
      </c>
      <c r="D8" s="610" t="s">
        <v>504</v>
      </c>
      <c r="E8" s="609" t="s">
        <v>758</v>
      </c>
      <c r="F8" s="739" t="s">
        <v>400</v>
      </c>
      <c r="H8" s="612" t="s">
        <v>383</v>
      </c>
      <c r="I8" s="611" t="s">
        <v>503</v>
      </c>
      <c r="J8" s="614" t="s">
        <v>406</v>
      </c>
      <c r="K8" s="613" t="s">
        <v>498</v>
      </c>
    </row>
    <row r="9" spans="2:11" ht="13.5" customHeight="1" thickBot="1">
      <c r="B9" s="610">
        <v>13</v>
      </c>
      <c r="C9" s="610" t="s">
        <v>501</v>
      </c>
      <c r="D9" s="610" t="s">
        <v>500</v>
      </c>
      <c r="E9" s="609" t="s">
        <v>403</v>
      </c>
      <c r="F9" s="739" t="s">
        <v>749</v>
      </c>
      <c r="H9" s="612" t="s">
        <v>744</v>
      </c>
      <c r="I9" s="611" t="s">
        <v>754</v>
      </c>
      <c r="J9" s="614" t="s">
        <v>759</v>
      </c>
      <c r="K9" s="613" t="s">
        <v>761</v>
      </c>
    </row>
    <row r="10" spans="2:11" ht="13.5" customHeight="1" thickBot="1">
      <c r="B10" s="610">
        <v>27</v>
      </c>
      <c r="C10" s="610" t="s">
        <v>497</v>
      </c>
      <c r="D10" s="610" t="s">
        <v>496</v>
      </c>
      <c r="E10" s="609" t="s">
        <v>758</v>
      </c>
      <c r="F10" s="739" t="s">
        <v>750</v>
      </c>
      <c r="H10" s="612" t="s">
        <v>750</v>
      </c>
      <c r="I10" s="611" t="s">
        <v>499</v>
      </c>
    </row>
    <row r="11" spans="2:11" ht="13.5" customHeight="1" thickBot="1">
      <c r="B11" s="610">
        <v>28</v>
      </c>
      <c r="C11" s="610" t="s">
        <v>495</v>
      </c>
      <c r="D11" s="610" t="s">
        <v>494</v>
      </c>
      <c r="E11" s="609" t="s">
        <v>386</v>
      </c>
      <c r="F11" s="739" t="s">
        <v>744</v>
      </c>
      <c r="H11" s="612" t="s">
        <v>751</v>
      </c>
      <c r="I11" s="611" t="s">
        <v>755</v>
      </c>
    </row>
    <row r="12" spans="2:11" ht="16.5" customHeight="1" thickBot="1">
      <c r="B12" s="610">
        <v>2</v>
      </c>
      <c r="C12" s="610" t="s">
        <v>493</v>
      </c>
      <c r="D12" s="610" t="s">
        <v>492</v>
      </c>
      <c r="E12" s="609" t="s">
        <v>403</v>
      </c>
      <c r="F12" s="739" t="s">
        <v>749</v>
      </c>
    </row>
    <row r="13" spans="2:11" ht="13.5" customHeight="1" thickBot="1">
      <c r="B13" s="610">
        <v>1</v>
      </c>
      <c r="C13" s="610" t="s">
        <v>491</v>
      </c>
      <c r="D13" s="610" t="s">
        <v>490</v>
      </c>
      <c r="E13" s="609" t="s">
        <v>758</v>
      </c>
      <c r="F13" s="739" t="s">
        <v>748</v>
      </c>
    </row>
    <row r="14" spans="2:11" ht="13.5" customHeight="1" thickBot="1">
      <c r="B14" s="610">
        <v>3</v>
      </c>
      <c r="C14" s="610" t="s">
        <v>489</v>
      </c>
      <c r="D14" s="610" t="s">
        <v>488</v>
      </c>
      <c r="E14" s="610" t="s">
        <v>758</v>
      </c>
      <c r="F14" s="739" t="s">
        <v>748</v>
      </c>
    </row>
    <row r="15" spans="2:11" ht="13.5" customHeight="1" thickBot="1">
      <c r="B15" s="610">
        <v>64</v>
      </c>
      <c r="C15" s="610" t="s">
        <v>486</v>
      </c>
      <c r="D15" s="610" t="s">
        <v>485</v>
      </c>
      <c r="E15" s="748" t="s">
        <v>756</v>
      </c>
      <c r="F15" s="739" t="s">
        <v>750</v>
      </c>
    </row>
    <row r="16" spans="2:11" ht="13.5" customHeight="1" thickBot="1">
      <c r="B16" s="610">
        <v>23</v>
      </c>
      <c r="C16" s="610" t="s">
        <v>484</v>
      </c>
      <c r="D16" s="610" t="s">
        <v>483</v>
      </c>
      <c r="E16" s="609" t="s">
        <v>756</v>
      </c>
      <c r="F16" s="739" t="s">
        <v>750</v>
      </c>
    </row>
    <row r="17" spans="2:6" ht="16.5" customHeight="1" thickBot="1">
      <c r="B17" s="610">
        <v>9</v>
      </c>
      <c r="C17" s="610" t="s">
        <v>482</v>
      </c>
      <c r="D17" s="610" t="s">
        <v>481</v>
      </c>
      <c r="E17" s="609" t="s">
        <v>403</v>
      </c>
      <c r="F17" s="739" t="s">
        <v>749</v>
      </c>
    </row>
    <row r="18" spans="2:6" ht="16.5" customHeight="1" thickBot="1">
      <c r="B18" s="610">
        <v>29</v>
      </c>
      <c r="C18" s="610" t="s">
        <v>480</v>
      </c>
      <c r="D18" s="610" t="s">
        <v>479</v>
      </c>
      <c r="E18" s="609" t="s">
        <v>756</v>
      </c>
      <c r="F18" s="739" t="s">
        <v>745</v>
      </c>
    </row>
    <row r="19" spans="2:6" ht="16.5" customHeight="1" thickBot="1">
      <c r="B19" s="610">
        <v>10</v>
      </c>
      <c r="C19" s="610" t="s">
        <v>478</v>
      </c>
      <c r="D19" s="610" t="s">
        <v>477</v>
      </c>
      <c r="E19" s="609" t="s">
        <v>758</v>
      </c>
      <c r="F19" s="739" t="s">
        <v>749</v>
      </c>
    </row>
    <row r="20" spans="2:6" ht="16.5" customHeight="1" thickBot="1">
      <c r="B20" s="610">
        <v>30</v>
      </c>
      <c r="C20" s="610" t="s">
        <v>476</v>
      </c>
      <c r="D20" s="610" t="s">
        <v>475</v>
      </c>
      <c r="E20" s="609" t="s">
        <v>758</v>
      </c>
      <c r="F20" s="739" t="s">
        <v>746</v>
      </c>
    </row>
    <row r="21" spans="2:6" ht="16.5" customHeight="1" thickBot="1">
      <c r="B21" s="610">
        <v>17</v>
      </c>
      <c r="C21" s="610" t="s">
        <v>474</v>
      </c>
      <c r="D21" s="610" t="s">
        <v>473</v>
      </c>
      <c r="E21" s="609" t="s">
        <v>756</v>
      </c>
      <c r="F21" s="739" t="s">
        <v>750</v>
      </c>
    </row>
    <row r="22" spans="2:6" ht="16.5" customHeight="1" thickBot="1">
      <c r="B22" s="610">
        <v>4</v>
      </c>
      <c r="C22" s="610" t="s">
        <v>472</v>
      </c>
      <c r="D22" s="610" t="s">
        <v>471</v>
      </c>
      <c r="E22" s="609" t="s">
        <v>758</v>
      </c>
      <c r="F22" s="739" t="s">
        <v>748</v>
      </c>
    </row>
    <row r="23" spans="2:6" ht="16.5" customHeight="1" thickBot="1">
      <c r="B23" s="610">
        <v>19</v>
      </c>
      <c r="C23" s="610" t="s">
        <v>470</v>
      </c>
      <c r="D23" s="610" t="s">
        <v>469</v>
      </c>
      <c r="E23" s="607" t="s">
        <v>756</v>
      </c>
      <c r="F23" s="739" t="s">
        <v>745</v>
      </c>
    </row>
    <row r="24" spans="2:6" ht="16.5" customHeight="1" thickBot="1">
      <c r="B24" s="610">
        <v>81</v>
      </c>
      <c r="C24" s="610" t="s">
        <v>468</v>
      </c>
      <c r="D24" s="610" t="s">
        <v>467</v>
      </c>
      <c r="E24" s="609" t="s">
        <v>386</v>
      </c>
      <c r="F24" s="739" t="s">
        <v>383</v>
      </c>
    </row>
    <row r="25" spans="2:6" ht="16.5" customHeight="1" thickBot="1">
      <c r="B25" s="610">
        <v>90</v>
      </c>
      <c r="C25" s="610" t="s">
        <v>466</v>
      </c>
      <c r="D25" s="610" t="s">
        <v>465</v>
      </c>
      <c r="E25" s="609" t="s">
        <v>386</v>
      </c>
      <c r="F25" s="739" t="s">
        <v>747</v>
      </c>
    </row>
    <row r="26" spans="2:6" ht="16.5" customHeight="1" thickBot="1">
      <c r="B26" s="610">
        <v>26</v>
      </c>
      <c r="C26" s="610" t="s">
        <v>462</v>
      </c>
      <c r="D26" s="610" t="s">
        <v>461</v>
      </c>
      <c r="E26" s="609" t="s">
        <v>386</v>
      </c>
      <c r="F26" s="739" t="s">
        <v>746</v>
      </c>
    </row>
    <row r="27" spans="2:6" ht="16.5" customHeight="1" thickBot="1">
      <c r="B27" s="610">
        <v>45</v>
      </c>
      <c r="C27" s="610" t="s">
        <v>464</v>
      </c>
      <c r="D27" s="610" t="s">
        <v>463</v>
      </c>
      <c r="E27" s="609" t="s">
        <v>386</v>
      </c>
      <c r="F27" s="739" t="s">
        <v>746</v>
      </c>
    </row>
    <row r="28" spans="2:6" ht="16.5" customHeight="1" thickBot="1">
      <c r="B28" s="610">
        <v>77</v>
      </c>
      <c r="C28" s="610" t="s">
        <v>460</v>
      </c>
      <c r="D28" s="610" t="s">
        <v>459</v>
      </c>
      <c r="E28" s="609" t="s">
        <v>758</v>
      </c>
      <c r="F28" s="739" t="s">
        <v>750</v>
      </c>
    </row>
    <row r="29" spans="2:6" ht="16.5" customHeight="1" thickBot="1">
      <c r="B29" s="610">
        <v>21</v>
      </c>
      <c r="C29" s="610" t="s">
        <v>458</v>
      </c>
      <c r="D29" s="610" t="s">
        <v>457</v>
      </c>
      <c r="E29" s="609" t="s">
        <v>758</v>
      </c>
      <c r="F29" s="739" t="s">
        <v>745</v>
      </c>
    </row>
    <row r="30" spans="2:6" ht="16.5" customHeight="1" thickBot="1">
      <c r="B30" s="610">
        <v>22</v>
      </c>
      <c r="C30" s="610" t="s">
        <v>456</v>
      </c>
      <c r="D30" s="610" t="s">
        <v>455</v>
      </c>
      <c r="E30" s="609" t="s">
        <v>758</v>
      </c>
      <c r="F30" s="739" t="s">
        <v>744</v>
      </c>
    </row>
    <row r="31" spans="2:6" ht="16.5" customHeight="1" thickBot="1">
      <c r="B31" s="610">
        <v>18</v>
      </c>
      <c r="C31" s="610" t="s">
        <v>454</v>
      </c>
      <c r="D31" s="610" t="s">
        <v>453</v>
      </c>
      <c r="E31" s="609" t="s">
        <v>756</v>
      </c>
      <c r="F31" s="739" t="s">
        <v>749</v>
      </c>
    </row>
    <row r="32" spans="2:6" ht="16.5" customHeight="1" thickBot="1">
      <c r="B32" s="610">
        <v>61</v>
      </c>
      <c r="C32" s="610" t="s">
        <v>452</v>
      </c>
      <c r="D32" s="610" t="s">
        <v>451</v>
      </c>
      <c r="E32" s="609" t="s">
        <v>386</v>
      </c>
      <c r="F32" s="739" t="s">
        <v>744</v>
      </c>
    </row>
    <row r="33" spans="2:6" ht="16.5" customHeight="1" thickBot="1">
      <c r="B33" s="610">
        <v>31</v>
      </c>
      <c r="C33" s="610" t="s">
        <v>450</v>
      </c>
      <c r="D33" s="610" t="s">
        <v>449</v>
      </c>
      <c r="E33" s="609" t="s">
        <v>389</v>
      </c>
      <c r="F33" s="739" t="s">
        <v>750</v>
      </c>
    </row>
    <row r="34" spans="2:6" ht="16.5" thickBot="1">
      <c r="B34" s="610">
        <v>97</v>
      </c>
      <c r="C34" s="610" t="s">
        <v>448</v>
      </c>
      <c r="D34" s="610" t="s">
        <v>447</v>
      </c>
      <c r="E34" s="609" t="s">
        <v>389</v>
      </c>
      <c r="F34" s="739"/>
    </row>
    <row r="35" spans="2:6" ht="16.5" thickBot="1">
      <c r="B35" s="610">
        <v>4</v>
      </c>
      <c r="C35" s="610" t="s">
        <v>446</v>
      </c>
      <c r="D35" s="610" t="s">
        <v>445</v>
      </c>
      <c r="E35" s="609" t="s">
        <v>758</v>
      </c>
      <c r="F35" s="739" t="s">
        <v>748</v>
      </c>
    </row>
    <row r="36" spans="2:6" ht="16.5" thickBot="1">
      <c r="B36" s="610">
        <v>33</v>
      </c>
      <c r="C36" s="610" t="s">
        <v>444</v>
      </c>
      <c r="D36" s="610" t="s">
        <v>443</v>
      </c>
      <c r="E36" s="609" t="s">
        <v>758</v>
      </c>
      <c r="F36" s="739" t="s">
        <v>746</v>
      </c>
    </row>
    <row r="37" spans="2:6" ht="16.5" thickBot="1">
      <c r="B37" s="610">
        <v>55</v>
      </c>
      <c r="C37" s="610" t="s">
        <v>442</v>
      </c>
      <c r="D37" s="610" t="s">
        <v>441</v>
      </c>
      <c r="E37" s="609" t="s">
        <v>758</v>
      </c>
      <c r="F37" s="739" t="s">
        <v>746</v>
      </c>
    </row>
    <row r="38" spans="2:6" ht="16.5" thickBot="1">
      <c r="B38" s="610">
        <v>12</v>
      </c>
      <c r="C38" s="610" t="s">
        <v>440</v>
      </c>
      <c r="D38" s="610" t="s">
        <v>439</v>
      </c>
      <c r="E38" s="609" t="s">
        <v>756</v>
      </c>
      <c r="F38" s="739" t="s">
        <v>750</v>
      </c>
    </row>
    <row r="39" spans="2:6" ht="16.5" thickBot="1">
      <c r="B39" s="610">
        <v>41</v>
      </c>
      <c r="C39" s="610" t="s">
        <v>438</v>
      </c>
      <c r="D39" s="610" t="s">
        <v>437</v>
      </c>
      <c r="E39" s="609" t="s">
        <v>386</v>
      </c>
      <c r="F39" s="739" t="s">
        <v>749</v>
      </c>
    </row>
    <row r="40" spans="2:6" ht="16.5" thickBot="1">
      <c r="B40" s="610">
        <v>63</v>
      </c>
      <c r="C40" s="610" t="s">
        <v>436</v>
      </c>
      <c r="D40" s="610" t="s">
        <v>435</v>
      </c>
      <c r="E40" s="609" t="s">
        <v>386</v>
      </c>
      <c r="F40" s="739" t="s">
        <v>749</v>
      </c>
    </row>
    <row r="41" spans="2:6" ht="16.5" thickBot="1">
      <c r="B41" s="610">
        <v>35</v>
      </c>
      <c r="C41" s="610" t="s">
        <v>434</v>
      </c>
      <c r="D41" s="610" t="s">
        <v>433</v>
      </c>
      <c r="E41" s="609" t="s">
        <v>386</v>
      </c>
      <c r="F41" s="739" t="s">
        <v>745</v>
      </c>
    </row>
    <row r="42" spans="2:6" ht="16.5" thickBot="1">
      <c r="B42" s="610">
        <v>36</v>
      </c>
      <c r="C42" s="610" t="s">
        <v>432</v>
      </c>
      <c r="D42" s="610" t="s">
        <v>431</v>
      </c>
      <c r="E42" s="609" t="s">
        <v>386</v>
      </c>
      <c r="F42" s="739" t="s">
        <v>745</v>
      </c>
    </row>
    <row r="43" spans="2:6" ht="16.5" thickBot="1">
      <c r="B43" s="610">
        <v>25</v>
      </c>
      <c r="C43" s="610" t="s">
        <v>430</v>
      </c>
      <c r="D43" s="610" t="s">
        <v>429</v>
      </c>
      <c r="E43" s="609" t="s">
        <v>758</v>
      </c>
      <c r="F43" s="739" t="s">
        <v>487</v>
      </c>
    </row>
    <row r="44" spans="2:6" ht="16.5" thickBot="1">
      <c r="B44" s="610">
        <v>37</v>
      </c>
      <c r="C44" s="610" t="s">
        <v>428</v>
      </c>
      <c r="D44" s="610" t="s">
        <v>427</v>
      </c>
      <c r="E44" s="609" t="s">
        <v>403</v>
      </c>
      <c r="F44" s="739" t="s">
        <v>745</v>
      </c>
    </row>
    <row r="45" spans="2:6" ht="16.5" thickBot="1">
      <c r="B45" s="610">
        <v>5</v>
      </c>
      <c r="C45" s="610" t="s">
        <v>426</v>
      </c>
      <c r="D45" s="610" t="s">
        <v>425</v>
      </c>
      <c r="E45" s="609" t="s">
        <v>758</v>
      </c>
      <c r="F45" s="739" t="s">
        <v>748</v>
      </c>
    </row>
    <row r="46" spans="2:6" ht="16.5" thickBot="1">
      <c r="B46" s="610">
        <v>38</v>
      </c>
      <c r="C46" s="610" t="s">
        <v>424</v>
      </c>
      <c r="D46" s="610" t="s">
        <v>423</v>
      </c>
      <c r="E46" s="609" t="s">
        <v>389</v>
      </c>
      <c r="F46" s="739" t="s">
        <v>748</v>
      </c>
    </row>
    <row r="47" spans="2:6" ht="16.5" thickBot="1">
      <c r="B47" s="610">
        <v>39</v>
      </c>
      <c r="C47" s="610" t="s">
        <v>422</v>
      </c>
      <c r="D47" s="610" t="s">
        <v>421</v>
      </c>
      <c r="E47" s="609" t="s">
        <v>403</v>
      </c>
      <c r="F47" s="739" t="s">
        <v>745</v>
      </c>
    </row>
    <row r="48" spans="2:6" ht="16.5" thickBot="1">
      <c r="B48" s="610">
        <v>92</v>
      </c>
      <c r="C48" s="610" t="s">
        <v>418</v>
      </c>
      <c r="D48" s="610" t="s">
        <v>417</v>
      </c>
      <c r="E48" s="609" t="s">
        <v>389</v>
      </c>
      <c r="F48" s="739" t="s">
        <v>744</v>
      </c>
    </row>
    <row r="49" spans="2:11" ht="16.5" thickBot="1">
      <c r="B49" s="610">
        <v>32</v>
      </c>
      <c r="C49" s="610" t="s">
        <v>416</v>
      </c>
      <c r="D49" s="610" t="s">
        <v>415</v>
      </c>
      <c r="E49" s="609" t="s">
        <v>389</v>
      </c>
      <c r="F49" s="739" t="s">
        <v>744</v>
      </c>
    </row>
    <row r="50" spans="2:11" ht="16.5" thickBot="1">
      <c r="B50" s="610">
        <v>40</v>
      </c>
      <c r="C50" s="610" t="s">
        <v>420</v>
      </c>
      <c r="D50" s="610" t="s">
        <v>419</v>
      </c>
      <c r="E50" s="609" t="s">
        <v>389</v>
      </c>
      <c r="F50" s="739" t="s">
        <v>744</v>
      </c>
    </row>
    <row r="51" spans="2:11" ht="16.5" thickBot="1">
      <c r="B51" s="610">
        <v>47</v>
      </c>
      <c r="C51" s="610" t="s">
        <v>414</v>
      </c>
      <c r="D51" s="610" t="s">
        <v>413</v>
      </c>
      <c r="E51" s="609" t="s">
        <v>389</v>
      </c>
      <c r="F51" s="739" t="s">
        <v>744</v>
      </c>
    </row>
    <row r="52" spans="2:11" ht="16.5" thickBot="1">
      <c r="B52" s="610">
        <v>42</v>
      </c>
      <c r="C52" s="610" t="s">
        <v>412</v>
      </c>
      <c r="D52" s="610" t="s">
        <v>411</v>
      </c>
      <c r="E52" s="609" t="s">
        <v>758</v>
      </c>
      <c r="F52" s="739" t="s">
        <v>744</v>
      </c>
    </row>
    <row r="53" spans="2:11" ht="16.5" thickBot="1">
      <c r="B53" s="610">
        <v>80</v>
      </c>
      <c r="C53" s="610" t="s">
        <v>410</v>
      </c>
      <c r="D53" s="610" t="s">
        <v>409</v>
      </c>
      <c r="E53" s="609" t="s">
        <v>386</v>
      </c>
      <c r="F53" s="739" t="s">
        <v>744</v>
      </c>
    </row>
    <row r="54" spans="2:11" ht="16.5" thickBot="1">
      <c r="B54" s="610">
        <v>44</v>
      </c>
      <c r="C54" s="610" t="s">
        <v>408</v>
      </c>
      <c r="D54" s="610" t="s">
        <v>407</v>
      </c>
      <c r="E54" s="609" t="s">
        <v>386</v>
      </c>
      <c r="F54" s="739" t="s">
        <v>746</v>
      </c>
    </row>
    <row r="55" spans="2:11" ht="16.5" thickBot="1">
      <c r="B55" s="610">
        <v>65</v>
      </c>
      <c r="C55" s="610" t="s">
        <v>405</v>
      </c>
      <c r="D55" s="610" t="s">
        <v>404</v>
      </c>
      <c r="E55" s="609" t="s">
        <v>403</v>
      </c>
      <c r="F55" s="739" t="s">
        <v>745</v>
      </c>
    </row>
    <row r="56" spans="2:11" ht="16.5" thickBot="1">
      <c r="B56" s="610">
        <v>60</v>
      </c>
      <c r="C56" s="610" t="s">
        <v>402</v>
      </c>
      <c r="D56" s="610" t="s">
        <v>401</v>
      </c>
      <c r="E56" s="610" t="s">
        <v>403</v>
      </c>
      <c r="F56" s="749" t="s">
        <v>744</v>
      </c>
    </row>
    <row r="57" spans="2:11" ht="16.5" thickBot="1">
      <c r="B57" s="610">
        <v>6</v>
      </c>
      <c r="C57" s="610" t="s">
        <v>399</v>
      </c>
      <c r="D57" s="610" t="s">
        <v>398</v>
      </c>
      <c r="E57" s="610" t="s">
        <v>758</v>
      </c>
      <c r="F57" s="749" t="s">
        <v>749</v>
      </c>
    </row>
    <row r="58" spans="2:11" ht="16.5" thickBot="1">
      <c r="B58" s="610">
        <v>75</v>
      </c>
      <c r="C58" s="610" t="s">
        <v>397</v>
      </c>
      <c r="D58" s="610" t="s">
        <v>396</v>
      </c>
      <c r="E58" s="610" t="s">
        <v>758</v>
      </c>
      <c r="F58" s="749" t="s">
        <v>748</v>
      </c>
    </row>
    <row r="59" spans="2:11" ht="16.5" thickBot="1">
      <c r="B59" s="610">
        <v>8</v>
      </c>
      <c r="C59" s="607" t="s">
        <v>395</v>
      </c>
      <c r="D59" s="607" t="s">
        <v>394</v>
      </c>
      <c r="E59" s="607" t="s">
        <v>403</v>
      </c>
      <c r="F59" s="740" t="s">
        <v>749</v>
      </c>
      <c r="H59" s="608"/>
      <c r="I59" s="608"/>
    </row>
    <row r="60" spans="2:11" ht="16.5" thickBot="1">
      <c r="B60" s="610">
        <v>99</v>
      </c>
      <c r="C60" s="607" t="s">
        <v>393</v>
      </c>
      <c r="D60" s="607" t="s">
        <v>392</v>
      </c>
      <c r="E60" s="609" t="s">
        <v>389</v>
      </c>
      <c r="F60" s="750"/>
      <c r="J60" s="608"/>
      <c r="K60" s="608"/>
    </row>
    <row r="61" spans="2:11" s="608" customFormat="1" ht="16.5" thickBot="1">
      <c r="B61" s="610">
        <v>7</v>
      </c>
      <c r="C61" s="607" t="s">
        <v>391</v>
      </c>
      <c r="D61" s="607" t="s">
        <v>390</v>
      </c>
      <c r="E61" s="607" t="s">
        <v>756</v>
      </c>
      <c r="F61" s="750"/>
      <c r="H61" s="604"/>
      <c r="I61" s="604"/>
      <c r="J61" s="604"/>
      <c r="K61" s="604"/>
    </row>
    <row r="62" spans="2:11" ht="16.5" thickBot="1">
      <c r="B62" s="610">
        <v>46</v>
      </c>
      <c r="C62" s="607" t="s">
        <v>388</v>
      </c>
      <c r="D62" s="607" t="s">
        <v>387</v>
      </c>
      <c r="E62" s="607" t="s">
        <v>386</v>
      </c>
      <c r="F62" s="740" t="s">
        <v>750</v>
      </c>
    </row>
    <row r="63" spans="2:11" ht="16.5" thickBot="1">
      <c r="B63" s="610">
        <v>48</v>
      </c>
      <c r="C63" s="607" t="s">
        <v>385</v>
      </c>
      <c r="D63" s="607" t="s">
        <v>384</v>
      </c>
      <c r="E63" s="607" t="s">
        <v>386</v>
      </c>
      <c r="F63" s="740" t="s">
        <v>748</v>
      </c>
    </row>
    <row r="64" spans="2:11" ht="16.5" thickBot="1">
      <c r="B64" s="610"/>
      <c r="C64" s="607"/>
      <c r="D64" s="607" t="s">
        <v>534</v>
      </c>
      <c r="E64" s="751"/>
      <c r="F64" s="750" t="s">
        <v>748</v>
      </c>
    </row>
    <row r="65" spans="2:6" ht="16.5" thickBot="1">
      <c r="B65" s="610"/>
      <c r="C65" s="607"/>
      <c r="D65" s="607" t="s">
        <v>533</v>
      </c>
      <c r="E65" s="748"/>
      <c r="F65" s="750" t="s">
        <v>747</v>
      </c>
    </row>
    <row r="66" spans="2:6" ht="16.5" thickBot="1">
      <c r="B66" s="610"/>
      <c r="C66" s="607"/>
      <c r="D66" s="607" t="s">
        <v>535</v>
      </c>
      <c r="E66" s="748"/>
      <c r="F66" s="750" t="s">
        <v>745</v>
      </c>
    </row>
    <row r="67" spans="2:6">
      <c r="B67" s="745"/>
      <c r="C67" s="746"/>
      <c r="D67" s="746" t="s">
        <v>536</v>
      </c>
      <c r="E67" s="746"/>
      <c r="F67" s="747" t="s">
        <v>747</v>
      </c>
    </row>
    <row r="72" spans="2:6">
      <c r="C72" s="606"/>
      <c r="D72" s="605"/>
      <c r="E72" s="605"/>
      <c r="F72" s="605"/>
    </row>
  </sheetData>
  <mergeCells count="2">
    <mergeCell ref="H1:I1"/>
    <mergeCell ref="J1:K1"/>
  </mergeCells>
  <pageMargins left="0.7" right="0.7" top="0.75" bottom="0.75" header="0.3" footer="0.3"/>
  <pageSetup paperSize="17" scale="74"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39997558519241921"/>
    <pageSetUpPr fitToPage="1"/>
  </sheetPr>
  <dimension ref="B2:AA62"/>
  <sheetViews>
    <sheetView showGridLines="0" view="pageBreakPreview" topLeftCell="A12" zoomScale="70" zoomScaleNormal="80" zoomScaleSheetLayoutView="70" zoomScalePageLayoutView="80" workbookViewId="0">
      <selection activeCell="D36" sqref="D36"/>
    </sheetView>
  </sheetViews>
  <sheetFormatPr defaultColWidth="7.85546875" defaultRowHeight="14.25"/>
  <cols>
    <col min="1" max="1" width="5" style="3" customWidth="1"/>
    <col min="2" max="2" width="5.85546875" style="3" customWidth="1"/>
    <col min="3" max="3" width="7.140625" style="3" customWidth="1"/>
    <col min="4" max="4" width="47.28515625" style="3" bestFit="1" customWidth="1"/>
    <col min="5" max="5" width="13.28515625" style="3" customWidth="1"/>
    <col min="6" max="6" width="9.7109375" style="3" customWidth="1"/>
    <col min="7" max="8" width="13" style="3" customWidth="1"/>
    <col min="9" max="9" width="20.7109375" style="3" customWidth="1"/>
    <col min="10" max="10" width="12.42578125" style="3" customWidth="1"/>
    <col min="11" max="11" width="11" style="3" customWidth="1"/>
    <col min="12" max="13" width="14" style="3" bestFit="1" customWidth="1"/>
    <col min="14" max="14" width="1.85546875" style="3" customWidth="1"/>
    <col min="15" max="15" width="14" style="3" bestFit="1" customWidth="1"/>
    <col min="16" max="16" width="11" style="3" customWidth="1"/>
    <col min="17" max="18" width="12.7109375" style="3" bestFit="1" customWidth="1"/>
    <col min="19" max="19" width="1.85546875" style="3" customWidth="1"/>
    <col min="20" max="20" width="14" style="3" bestFit="1" customWidth="1"/>
    <col min="21" max="21" width="11" style="3" customWidth="1"/>
    <col min="22" max="23" width="14" style="3" bestFit="1" customWidth="1"/>
    <col min="24" max="24" width="1.85546875" style="3" customWidth="1"/>
    <col min="25" max="26" width="11" style="3" customWidth="1"/>
    <col min="27" max="27" width="11.28515625" style="3" customWidth="1"/>
    <col min="28" max="28" width="4.7109375" style="3" customWidth="1"/>
    <col min="29" max="29" width="10" style="3" customWidth="1"/>
    <col min="30" max="16384" width="7.85546875" style="3"/>
  </cols>
  <sheetData>
    <row r="2" spans="2:27" ht="27.75" customHeight="1">
      <c r="B2" s="95" t="s">
        <v>50</v>
      </c>
    </row>
    <row r="3" spans="2:27" ht="20.25">
      <c r="B3" s="94" t="s">
        <v>1</v>
      </c>
      <c r="Q3" s="80"/>
      <c r="R3" s="93"/>
      <c r="S3" s="93"/>
    </row>
    <row r="4" spans="2:27" ht="21" thickBot="1">
      <c r="B4" s="94"/>
      <c r="Q4" s="80"/>
      <c r="R4" s="93"/>
      <c r="S4" s="93"/>
    </row>
    <row r="5" spans="2:27" ht="18.75" customHeight="1" thickBot="1">
      <c r="B5" s="92" t="s">
        <v>51</v>
      </c>
      <c r="C5" s="91"/>
      <c r="D5" s="90"/>
      <c r="E5" s="90"/>
      <c r="F5" s="90"/>
      <c r="G5" s="90"/>
      <c r="H5" s="89"/>
      <c r="I5" s="84"/>
      <c r="Q5" s="80"/>
      <c r="R5" s="67"/>
      <c r="S5" s="67"/>
    </row>
    <row r="6" spans="2:27" ht="18.75" customHeight="1" thickBot="1">
      <c r="B6" s="88" t="s">
        <v>673</v>
      </c>
      <c r="C6" s="87"/>
      <c r="D6" s="86"/>
      <c r="E6" s="86"/>
      <c r="F6" s="86"/>
      <c r="G6" s="86"/>
      <c r="H6" s="85"/>
      <c r="I6" s="84"/>
      <c r="Q6" s="80"/>
      <c r="R6" s="67"/>
      <c r="S6" s="67"/>
    </row>
    <row r="7" spans="2:27" ht="18.75" customHeight="1">
      <c r="B7" s="83"/>
      <c r="C7" s="83"/>
      <c r="D7" s="82"/>
      <c r="E7" s="82"/>
      <c r="F7" s="82"/>
      <c r="G7" s="82"/>
      <c r="H7" s="82"/>
      <c r="I7" s="81"/>
      <c r="Q7" s="80"/>
      <c r="R7" s="67"/>
      <c r="S7" s="67"/>
    </row>
    <row r="8" spans="2:27" ht="15">
      <c r="B8" s="938" t="s">
        <v>762</v>
      </c>
      <c r="C8" s="938"/>
      <c r="D8" s="938"/>
      <c r="E8" s="938"/>
      <c r="F8" s="938"/>
      <c r="G8" s="938"/>
      <c r="H8" s="938"/>
      <c r="I8" s="938"/>
      <c r="J8" s="938"/>
      <c r="K8" s="938"/>
      <c r="L8" s="79"/>
      <c r="T8" s="78"/>
      <c r="U8" s="78"/>
      <c r="V8" s="49"/>
    </row>
    <row r="9" spans="2:27">
      <c r="B9" s="45"/>
      <c r="C9" s="45"/>
      <c r="D9" s="45"/>
      <c r="E9" s="45"/>
      <c r="F9" s="45"/>
      <c r="G9" s="45"/>
      <c r="H9" s="45"/>
      <c r="I9" s="45"/>
      <c r="J9" s="45"/>
      <c r="K9" s="45"/>
      <c r="L9" s="45"/>
      <c r="M9" s="45"/>
      <c r="N9" s="45"/>
      <c r="O9" s="45"/>
      <c r="P9" s="45"/>
      <c r="Q9" s="45"/>
      <c r="R9" s="45"/>
      <c r="S9" s="45"/>
      <c r="T9" s="45"/>
      <c r="U9" s="45"/>
      <c r="V9" s="45"/>
      <c r="W9" s="45"/>
      <c r="X9" s="45"/>
      <c r="Y9" s="45"/>
      <c r="Z9" s="45"/>
      <c r="AA9" s="45"/>
    </row>
    <row r="10" spans="2:27" ht="22.5" customHeight="1">
      <c r="B10" s="77" t="s">
        <v>49</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row>
    <row r="11" spans="2:27" s="5" customFormat="1" ht="59.25" customHeight="1">
      <c r="B11" s="64" t="s">
        <v>46</v>
      </c>
      <c r="C11" s="64" t="s">
        <v>48</v>
      </c>
      <c r="D11" s="64" t="s">
        <v>44</v>
      </c>
      <c r="E11" s="64" t="s">
        <v>43</v>
      </c>
      <c r="F11" s="64" t="s">
        <v>42</v>
      </c>
      <c r="G11" s="64" t="s">
        <v>41</v>
      </c>
      <c r="H11" s="64" t="s">
        <v>40</v>
      </c>
      <c r="I11" s="64" t="s">
        <v>39</v>
      </c>
      <c r="J11" s="64" t="s">
        <v>713</v>
      </c>
      <c r="K11" s="64" t="s">
        <v>52</v>
      </c>
      <c r="L11" s="64" t="s">
        <v>714</v>
      </c>
      <c r="M11" s="64" t="s">
        <v>38</v>
      </c>
      <c r="N11" s="65"/>
      <c r="O11" s="64" t="s">
        <v>697</v>
      </c>
      <c r="P11" s="64" t="s">
        <v>698</v>
      </c>
      <c r="Q11" s="64" t="s">
        <v>53</v>
      </c>
      <c r="R11" s="64" t="s">
        <v>54</v>
      </c>
      <c r="S11" s="65"/>
      <c r="T11" s="64" t="s">
        <v>674</v>
      </c>
      <c r="U11" s="64" t="s">
        <v>675</v>
      </c>
      <c r="V11" s="64" t="s">
        <v>676</v>
      </c>
      <c r="W11" s="64" t="s">
        <v>677</v>
      </c>
      <c r="X11" s="65"/>
      <c r="Y11" s="64" t="s">
        <v>37</v>
      </c>
      <c r="Z11" s="64" t="s">
        <v>36</v>
      </c>
    </row>
    <row r="12" spans="2:27" ht="15.75" customHeight="1">
      <c r="B12" s="61">
        <v>1</v>
      </c>
      <c r="C12" s="61"/>
      <c r="D12" s="63"/>
      <c r="E12" s="19"/>
      <c r="F12" s="19"/>
      <c r="G12" s="61"/>
      <c r="H12" s="19"/>
      <c r="I12" s="19"/>
      <c r="J12" s="57">
        <v>0</v>
      </c>
      <c r="K12" s="76"/>
      <c r="L12" s="57">
        <v>0</v>
      </c>
      <c r="M12" s="60"/>
      <c r="N12" s="59"/>
      <c r="O12" s="57">
        <f t="shared" ref="O12" si="0">IF(F12="Yes", J12*(1+$I$5), J12)</f>
        <v>0</v>
      </c>
      <c r="P12" s="75"/>
      <c r="Q12" s="57">
        <v>0</v>
      </c>
      <c r="R12" s="74"/>
      <c r="S12" s="73"/>
      <c r="T12" s="57">
        <f>IF(F12="Yes", O12*(1+I6), O12)</f>
        <v>0</v>
      </c>
      <c r="U12" s="75"/>
      <c r="V12" s="57">
        <v>0</v>
      </c>
      <c r="W12" s="74"/>
      <c r="X12" s="73"/>
      <c r="Y12" s="19"/>
      <c r="Z12" s="57">
        <v>0</v>
      </c>
    </row>
    <row r="13" spans="2:27" ht="17.25" customHeight="1">
      <c r="B13" s="71"/>
      <c r="C13" s="71"/>
      <c r="D13" s="70"/>
      <c r="E13" s="67"/>
      <c r="F13" s="67"/>
      <c r="G13" s="67"/>
      <c r="H13" s="67"/>
      <c r="I13" s="70"/>
      <c r="J13" s="66"/>
      <c r="K13" s="67"/>
      <c r="L13" s="66"/>
      <c r="M13" s="69"/>
      <c r="N13" s="69"/>
      <c r="O13" s="66"/>
      <c r="P13" s="67"/>
      <c r="Q13" s="66"/>
      <c r="R13" s="68"/>
      <c r="S13" s="68"/>
      <c r="T13" s="66"/>
      <c r="U13" s="67"/>
      <c r="V13" s="66"/>
      <c r="W13" s="68"/>
      <c r="X13" s="68"/>
      <c r="Y13" s="67"/>
      <c r="Z13" s="66"/>
    </row>
    <row r="14" spans="2:27" ht="17.25" customHeight="1">
      <c r="B14" s="72" t="s">
        <v>47</v>
      </c>
      <c r="C14" s="71"/>
      <c r="D14" s="70"/>
      <c r="E14" s="67"/>
      <c r="F14" s="67"/>
      <c r="G14" s="67"/>
      <c r="H14" s="67"/>
      <c r="I14" s="70"/>
      <c r="J14" s="66"/>
      <c r="K14" s="67"/>
      <c r="L14" s="66"/>
      <c r="M14" s="69"/>
      <c r="N14" s="69"/>
      <c r="O14" s="66"/>
      <c r="P14" s="67"/>
      <c r="Q14" s="66"/>
      <c r="R14" s="68"/>
      <c r="S14" s="68"/>
      <c r="T14" s="66"/>
      <c r="U14" s="67"/>
      <c r="V14" s="66"/>
      <c r="W14" s="68"/>
      <c r="X14" s="68"/>
      <c r="Y14" s="67"/>
      <c r="Z14" s="66"/>
    </row>
    <row r="15" spans="2:27" ht="59.25" customHeight="1" thickBot="1">
      <c r="B15" s="1145" t="s">
        <v>46</v>
      </c>
      <c r="C15" s="1145" t="s">
        <v>45</v>
      </c>
      <c r="D15" s="1145" t="s">
        <v>44</v>
      </c>
      <c r="E15" s="1145" t="s">
        <v>43</v>
      </c>
      <c r="F15" s="1145" t="s">
        <v>42</v>
      </c>
      <c r="G15" s="1145" t="s">
        <v>41</v>
      </c>
      <c r="H15" s="1145" t="s">
        <v>40</v>
      </c>
      <c r="I15" s="1145" t="s">
        <v>39</v>
      </c>
      <c r="J15" s="1145" t="s">
        <v>713</v>
      </c>
      <c r="K15" s="1145" t="s">
        <v>52</v>
      </c>
      <c r="L15" s="1145" t="s">
        <v>714</v>
      </c>
      <c r="M15" s="1145" t="s">
        <v>38</v>
      </c>
      <c r="N15" s="1146"/>
      <c r="O15" s="1145" t="s">
        <v>697</v>
      </c>
      <c r="P15" s="1145" t="s">
        <v>698</v>
      </c>
      <c r="Q15" s="1145" t="s">
        <v>53</v>
      </c>
      <c r="R15" s="1145" t="s">
        <v>54</v>
      </c>
      <c r="S15" s="1146"/>
      <c r="T15" s="1145" t="s">
        <v>674</v>
      </c>
      <c r="U15" s="1145" t="s">
        <v>675</v>
      </c>
      <c r="V15" s="1145" t="s">
        <v>676</v>
      </c>
      <c r="W15" s="1145" t="s">
        <v>677</v>
      </c>
      <c r="X15" s="1146"/>
      <c r="Y15" s="1145" t="s">
        <v>37</v>
      </c>
      <c r="Z15" s="1145" t="s">
        <v>36</v>
      </c>
    </row>
    <row r="16" spans="2:27" ht="15.75" customHeight="1">
      <c r="B16" s="1147">
        <v>1</v>
      </c>
      <c r="C16" s="1148" t="s">
        <v>34</v>
      </c>
      <c r="D16" s="1148" t="s">
        <v>905</v>
      </c>
      <c r="E16" s="1148" t="s">
        <v>906</v>
      </c>
      <c r="F16" s="1148" t="s">
        <v>907</v>
      </c>
      <c r="G16" s="1149">
        <v>60136</v>
      </c>
      <c r="H16" s="1149">
        <v>805001</v>
      </c>
      <c r="I16" s="1149" t="s">
        <v>908</v>
      </c>
      <c r="J16" s="860">
        <v>500</v>
      </c>
      <c r="K16" s="1150">
        <v>11</v>
      </c>
      <c r="L16" s="860">
        <f>K16*J16</f>
        <v>5500</v>
      </c>
      <c r="M16" s="860">
        <v>4402</v>
      </c>
      <c r="N16" s="1151"/>
      <c r="O16" s="860">
        <f t="shared" ref="O16:O25" si="1">IF(F16="Yes", J16*(1+$I$5), J16)</f>
        <v>500</v>
      </c>
      <c r="P16" s="1152"/>
      <c r="Q16" s="860">
        <f>P16*O16</f>
        <v>0</v>
      </c>
      <c r="R16" s="860">
        <f>Q16</f>
        <v>0</v>
      </c>
      <c r="S16" s="1153"/>
      <c r="T16" s="860">
        <f>IF(F16="Yes", O16*(1+#REF!), O16)</f>
        <v>500</v>
      </c>
      <c r="U16" s="1152"/>
      <c r="V16" s="860">
        <f>U16*T16</f>
        <v>0</v>
      </c>
      <c r="W16" s="860">
        <f>V16</f>
        <v>0</v>
      </c>
      <c r="X16" s="1153"/>
      <c r="Y16" s="42"/>
      <c r="Z16" s="1154">
        <v>0</v>
      </c>
    </row>
    <row r="17" spans="2:26" ht="15.75" customHeight="1">
      <c r="B17" s="1155">
        <f t="shared" ref="B17:B54" si="2">B16+1</f>
        <v>2</v>
      </c>
      <c r="C17" s="289" t="s">
        <v>34</v>
      </c>
      <c r="D17" s="289" t="s">
        <v>909</v>
      </c>
      <c r="E17" s="289" t="s">
        <v>906</v>
      </c>
      <c r="F17" s="289" t="s">
        <v>907</v>
      </c>
      <c r="G17" s="833">
        <v>60136</v>
      </c>
      <c r="H17" s="833">
        <v>805001</v>
      </c>
      <c r="I17" s="833" t="s">
        <v>908</v>
      </c>
      <c r="J17" s="848">
        <v>500</v>
      </c>
      <c r="K17" s="869">
        <v>8</v>
      </c>
      <c r="L17" s="848">
        <f t="shared" ref="L17:L54" si="3">K17*J17</f>
        <v>4000</v>
      </c>
      <c r="M17" s="848">
        <v>1879</v>
      </c>
      <c r="N17" s="834"/>
      <c r="O17" s="848">
        <f t="shared" si="1"/>
        <v>500</v>
      </c>
      <c r="P17" s="870"/>
      <c r="Q17" s="848">
        <f t="shared" ref="Q17:Q54" si="4">P17*O17</f>
        <v>0</v>
      </c>
      <c r="R17" s="848">
        <f t="shared" ref="R17:R54" si="5">Q17</f>
        <v>0</v>
      </c>
      <c r="S17" s="62"/>
      <c r="T17" s="848">
        <f>IF(F17="Yes", O17*(1+#REF!), O17)</f>
        <v>500</v>
      </c>
      <c r="U17" s="870">
        <v>5</v>
      </c>
      <c r="V17" s="848">
        <f t="shared" ref="V17:V54" si="6">U17*T17</f>
        <v>2500</v>
      </c>
      <c r="W17" s="848">
        <v>1250</v>
      </c>
      <c r="X17" s="62"/>
      <c r="Y17" s="19"/>
      <c r="Z17" s="1156">
        <v>0</v>
      </c>
    </row>
    <row r="18" spans="2:26" ht="15.75" customHeight="1">
      <c r="B18" s="1155">
        <f t="shared" si="2"/>
        <v>3</v>
      </c>
      <c r="C18" s="289" t="s">
        <v>34</v>
      </c>
      <c r="D18" s="289" t="s">
        <v>910</v>
      </c>
      <c r="E18" s="289" t="s">
        <v>906</v>
      </c>
      <c r="F18" s="289" t="s">
        <v>907</v>
      </c>
      <c r="G18" s="833">
        <v>60136</v>
      </c>
      <c r="H18" s="833">
        <v>805001</v>
      </c>
      <c r="I18" s="833" t="s">
        <v>908</v>
      </c>
      <c r="J18" s="848">
        <v>500</v>
      </c>
      <c r="K18" s="869">
        <v>0</v>
      </c>
      <c r="L18" s="848">
        <f t="shared" si="3"/>
        <v>0</v>
      </c>
      <c r="M18" s="848">
        <f t="shared" ref="M18:M54" si="7">K18*L18</f>
        <v>0</v>
      </c>
      <c r="N18" s="834"/>
      <c r="O18" s="848">
        <f t="shared" si="1"/>
        <v>500</v>
      </c>
      <c r="P18" s="870"/>
      <c r="Q18" s="848">
        <f t="shared" si="4"/>
        <v>0</v>
      </c>
      <c r="R18" s="848">
        <f t="shared" si="5"/>
        <v>0</v>
      </c>
      <c r="S18" s="62"/>
      <c r="T18" s="848">
        <f>IF(F18="Yes", O18*(1+#REF!), O18)</f>
        <v>500</v>
      </c>
      <c r="U18" s="870"/>
      <c r="V18" s="848">
        <f t="shared" si="6"/>
        <v>0</v>
      </c>
      <c r="W18" s="848">
        <f t="shared" ref="W18:W54" si="8">V18</f>
        <v>0</v>
      </c>
      <c r="X18" s="62"/>
      <c r="Y18" s="19"/>
      <c r="Z18" s="1156">
        <v>0</v>
      </c>
    </row>
    <row r="19" spans="2:26" ht="15.75" customHeight="1">
      <c r="B19" s="1155">
        <f t="shared" si="2"/>
        <v>4</v>
      </c>
      <c r="C19" s="289" t="s">
        <v>34</v>
      </c>
      <c r="D19" s="289" t="s">
        <v>911</v>
      </c>
      <c r="E19" s="289" t="s">
        <v>906</v>
      </c>
      <c r="F19" s="289" t="s">
        <v>907</v>
      </c>
      <c r="G19" s="833">
        <v>60136</v>
      </c>
      <c r="H19" s="833">
        <v>805001</v>
      </c>
      <c r="I19" s="833" t="s">
        <v>908</v>
      </c>
      <c r="J19" s="848">
        <v>500</v>
      </c>
      <c r="K19" s="869">
        <v>0</v>
      </c>
      <c r="L19" s="848">
        <f t="shared" si="3"/>
        <v>0</v>
      </c>
      <c r="M19" s="848">
        <f t="shared" si="7"/>
        <v>0</v>
      </c>
      <c r="N19" s="834"/>
      <c r="O19" s="848">
        <f t="shared" si="1"/>
        <v>500</v>
      </c>
      <c r="P19" s="870">
        <v>3</v>
      </c>
      <c r="Q19" s="848">
        <f t="shared" si="4"/>
        <v>1500</v>
      </c>
      <c r="R19" s="848">
        <v>750</v>
      </c>
      <c r="S19" s="62"/>
      <c r="T19" s="848">
        <f>IF(F19="Yes", O19*(1+#REF!), O19)</f>
        <v>500</v>
      </c>
      <c r="U19" s="870"/>
      <c r="V19" s="848">
        <f t="shared" si="6"/>
        <v>0</v>
      </c>
      <c r="W19" s="848">
        <f t="shared" si="8"/>
        <v>0</v>
      </c>
      <c r="X19" s="62"/>
      <c r="Y19" s="19"/>
      <c r="Z19" s="1156">
        <v>0</v>
      </c>
    </row>
    <row r="20" spans="2:26" ht="15.75" customHeight="1">
      <c r="B20" s="1155">
        <f t="shared" si="2"/>
        <v>5</v>
      </c>
      <c r="C20" s="289" t="s">
        <v>34</v>
      </c>
      <c r="D20" s="289" t="s">
        <v>912</v>
      </c>
      <c r="E20" s="289" t="s">
        <v>906</v>
      </c>
      <c r="F20" s="289" t="s">
        <v>907</v>
      </c>
      <c r="G20" s="833">
        <v>60136</v>
      </c>
      <c r="H20" s="833">
        <v>805001</v>
      </c>
      <c r="I20" s="833" t="s">
        <v>908</v>
      </c>
      <c r="J20" s="848">
        <v>500</v>
      </c>
      <c r="K20" s="869">
        <v>0</v>
      </c>
      <c r="L20" s="848">
        <f t="shared" si="3"/>
        <v>0</v>
      </c>
      <c r="M20" s="848">
        <f t="shared" si="7"/>
        <v>0</v>
      </c>
      <c r="N20" s="834"/>
      <c r="O20" s="848">
        <f t="shared" si="1"/>
        <v>500</v>
      </c>
      <c r="P20" s="870"/>
      <c r="Q20" s="848">
        <f t="shared" si="4"/>
        <v>0</v>
      </c>
      <c r="R20" s="848">
        <v>0</v>
      </c>
      <c r="S20" s="62"/>
      <c r="T20" s="848">
        <f>IF(F20="Yes", O20*(1+#REF!), O20)</f>
        <v>500</v>
      </c>
      <c r="U20" s="870"/>
      <c r="V20" s="848">
        <f t="shared" si="6"/>
        <v>0</v>
      </c>
      <c r="W20" s="848">
        <f t="shared" si="8"/>
        <v>0</v>
      </c>
      <c r="X20" s="62"/>
      <c r="Y20" s="19"/>
      <c r="Z20" s="1156">
        <v>0</v>
      </c>
    </row>
    <row r="21" spans="2:26" ht="15.75" customHeight="1">
      <c r="B21" s="1155">
        <f t="shared" si="2"/>
        <v>6</v>
      </c>
      <c r="C21" s="289" t="s">
        <v>34</v>
      </c>
      <c r="D21" s="289" t="s">
        <v>913</v>
      </c>
      <c r="E21" s="289" t="s">
        <v>906</v>
      </c>
      <c r="F21" s="289" t="s">
        <v>907</v>
      </c>
      <c r="G21" s="833">
        <v>60136</v>
      </c>
      <c r="H21" s="833">
        <v>805001</v>
      </c>
      <c r="I21" s="833" t="s">
        <v>908</v>
      </c>
      <c r="J21" s="848">
        <v>500</v>
      </c>
      <c r="K21" s="869">
        <v>0</v>
      </c>
      <c r="L21" s="848">
        <f t="shared" si="3"/>
        <v>0</v>
      </c>
      <c r="M21" s="848">
        <f t="shared" si="7"/>
        <v>0</v>
      </c>
      <c r="N21" s="834"/>
      <c r="O21" s="848">
        <f t="shared" si="1"/>
        <v>500</v>
      </c>
      <c r="P21" s="870">
        <v>2</v>
      </c>
      <c r="Q21" s="848">
        <f t="shared" si="4"/>
        <v>1000</v>
      </c>
      <c r="R21" s="848">
        <v>500</v>
      </c>
      <c r="S21" s="62"/>
      <c r="T21" s="848">
        <f>IF(F21="Yes", O21*(1+#REF!), O21)</f>
        <v>500</v>
      </c>
      <c r="U21" s="870"/>
      <c r="V21" s="848">
        <f t="shared" si="6"/>
        <v>0</v>
      </c>
      <c r="W21" s="848">
        <f t="shared" si="8"/>
        <v>0</v>
      </c>
      <c r="X21" s="62"/>
      <c r="Y21" s="19"/>
      <c r="Z21" s="1156">
        <v>0</v>
      </c>
    </row>
    <row r="22" spans="2:26" ht="15.75" customHeight="1">
      <c r="B22" s="1155">
        <f t="shared" si="2"/>
        <v>7</v>
      </c>
      <c r="C22" s="289" t="s">
        <v>34</v>
      </c>
      <c r="D22" s="289" t="s">
        <v>914</v>
      </c>
      <c r="E22" s="289" t="s">
        <v>906</v>
      </c>
      <c r="F22" s="289" t="s">
        <v>907</v>
      </c>
      <c r="G22" s="833">
        <v>60136</v>
      </c>
      <c r="H22" s="833">
        <v>805001</v>
      </c>
      <c r="I22" s="833" t="s">
        <v>908</v>
      </c>
      <c r="J22" s="848">
        <v>500</v>
      </c>
      <c r="K22" s="869">
        <v>0</v>
      </c>
      <c r="L22" s="848">
        <f t="shared" si="3"/>
        <v>0</v>
      </c>
      <c r="M22" s="848">
        <f t="shared" si="7"/>
        <v>0</v>
      </c>
      <c r="N22" s="834"/>
      <c r="O22" s="848">
        <f t="shared" si="1"/>
        <v>500</v>
      </c>
      <c r="P22" s="870"/>
      <c r="Q22" s="848">
        <f t="shared" si="4"/>
        <v>0</v>
      </c>
      <c r="R22" s="848">
        <v>0</v>
      </c>
      <c r="S22" s="62"/>
      <c r="T22" s="848">
        <f>IF(F22="Yes", O22*(1+#REF!), O22)</f>
        <v>500</v>
      </c>
      <c r="U22" s="870"/>
      <c r="V22" s="848">
        <f t="shared" si="6"/>
        <v>0</v>
      </c>
      <c r="W22" s="848">
        <f t="shared" si="8"/>
        <v>0</v>
      </c>
      <c r="X22" s="62"/>
      <c r="Y22" s="19"/>
      <c r="Z22" s="1156">
        <v>0</v>
      </c>
    </row>
    <row r="23" spans="2:26" ht="15.75" customHeight="1">
      <c r="B23" s="1155">
        <f t="shared" si="2"/>
        <v>8</v>
      </c>
      <c r="C23" s="289" t="s">
        <v>34</v>
      </c>
      <c r="D23" s="289" t="s">
        <v>915</v>
      </c>
      <c r="E23" s="289" t="s">
        <v>906</v>
      </c>
      <c r="F23" s="289" t="s">
        <v>907</v>
      </c>
      <c r="G23" s="833">
        <v>60136</v>
      </c>
      <c r="H23" s="833">
        <v>805001</v>
      </c>
      <c r="I23" s="833" t="s">
        <v>908</v>
      </c>
      <c r="J23" s="848">
        <v>500</v>
      </c>
      <c r="K23" s="869">
        <v>0</v>
      </c>
      <c r="L23" s="848">
        <f t="shared" si="3"/>
        <v>0</v>
      </c>
      <c r="M23" s="848">
        <f t="shared" si="7"/>
        <v>0</v>
      </c>
      <c r="N23" s="834"/>
      <c r="O23" s="848">
        <f t="shared" si="1"/>
        <v>500</v>
      </c>
      <c r="P23" s="870">
        <v>3</v>
      </c>
      <c r="Q23" s="848">
        <f t="shared" si="4"/>
        <v>1500</v>
      </c>
      <c r="R23" s="848">
        <v>750</v>
      </c>
      <c r="S23" s="58"/>
      <c r="T23" s="848">
        <f>IF(F23="Yes", O23*(1+#REF!), O23)</f>
        <v>500</v>
      </c>
      <c r="U23" s="870"/>
      <c r="V23" s="848">
        <f t="shared" si="6"/>
        <v>0</v>
      </c>
      <c r="W23" s="848">
        <f t="shared" si="8"/>
        <v>0</v>
      </c>
      <c r="X23" s="58"/>
      <c r="Y23" s="19"/>
      <c r="Z23" s="1156">
        <v>0</v>
      </c>
    </row>
    <row r="24" spans="2:26" ht="15.75" customHeight="1">
      <c r="B24" s="1155">
        <f t="shared" si="2"/>
        <v>9</v>
      </c>
      <c r="C24" s="289" t="s">
        <v>34</v>
      </c>
      <c r="D24" s="289" t="s">
        <v>916</v>
      </c>
      <c r="E24" s="289" t="s">
        <v>906</v>
      </c>
      <c r="F24" s="289" t="s">
        <v>907</v>
      </c>
      <c r="G24" s="833">
        <v>60136</v>
      </c>
      <c r="H24" s="833">
        <v>805001</v>
      </c>
      <c r="I24" s="833" t="s">
        <v>908</v>
      </c>
      <c r="J24" s="848">
        <v>500</v>
      </c>
      <c r="K24" s="869">
        <v>0</v>
      </c>
      <c r="L24" s="848">
        <f t="shared" si="3"/>
        <v>0</v>
      </c>
      <c r="M24" s="848">
        <f t="shared" si="7"/>
        <v>0</v>
      </c>
      <c r="N24" s="834"/>
      <c r="O24" s="848">
        <f t="shared" si="1"/>
        <v>500</v>
      </c>
      <c r="P24" s="870"/>
      <c r="Q24" s="848">
        <f t="shared" si="4"/>
        <v>0</v>
      </c>
      <c r="R24" s="848">
        <v>0</v>
      </c>
      <c r="S24" s="58"/>
      <c r="T24" s="848">
        <f>IF(F24="Yes", O24*(1+#REF!), O24)</f>
        <v>500</v>
      </c>
      <c r="U24" s="870"/>
      <c r="V24" s="848">
        <f t="shared" si="6"/>
        <v>0</v>
      </c>
      <c r="W24" s="848">
        <f t="shared" si="8"/>
        <v>0</v>
      </c>
      <c r="X24" s="58"/>
      <c r="Y24" s="19"/>
      <c r="Z24" s="1156">
        <v>0</v>
      </c>
    </row>
    <row r="25" spans="2:26" ht="15.75" customHeight="1">
      <c r="B25" s="1155">
        <f t="shared" si="2"/>
        <v>10</v>
      </c>
      <c r="C25" s="289" t="s">
        <v>34</v>
      </c>
      <c r="D25" s="289" t="s">
        <v>917</v>
      </c>
      <c r="E25" s="289" t="s">
        <v>906</v>
      </c>
      <c r="F25" s="289" t="s">
        <v>907</v>
      </c>
      <c r="G25" s="833">
        <v>60136</v>
      </c>
      <c r="H25" s="833">
        <v>805001</v>
      </c>
      <c r="I25" s="833" t="s">
        <v>908</v>
      </c>
      <c r="J25" s="848">
        <v>500</v>
      </c>
      <c r="K25" s="869">
        <v>0</v>
      </c>
      <c r="L25" s="848">
        <f t="shared" si="3"/>
        <v>0</v>
      </c>
      <c r="M25" s="848">
        <f t="shared" si="7"/>
        <v>0</v>
      </c>
      <c r="N25" s="834"/>
      <c r="O25" s="848">
        <f t="shared" si="1"/>
        <v>500</v>
      </c>
      <c r="P25" s="870">
        <v>3</v>
      </c>
      <c r="Q25" s="848">
        <f t="shared" si="4"/>
        <v>1500</v>
      </c>
      <c r="R25" s="848">
        <v>750</v>
      </c>
      <c r="S25" s="58"/>
      <c r="T25" s="848">
        <f>IF(F25="Yes", O25*(1+#REF!), O25)</f>
        <v>500</v>
      </c>
      <c r="U25" s="870"/>
      <c r="V25" s="848">
        <f t="shared" si="6"/>
        <v>0</v>
      </c>
      <c r="W25" s="848">
        <f t="shared" si="8"/>
        <v>0</v>
      </c>
      <c r="X25" s="58"/>
      <c r="Y25" s="19"/>
      <c r="Z25" s="1156">
        <v>0</v>
      </c>
    </row>
    <row r="26" spans="2:26" ht="15.75" customHeight="1">
      <c r="B26" s="1155">
        <f t="shared" si="2"/>
        <v>11</v>
      </c>
      <c r="C26" s="289" t="s">
        <v>34</v>
      </c>
      <c r="D26" s="289" t="s">
        <v>918</v>
      </c>
      <c r="E26" s="289" t="s">
        <v>906</v>
      </c>
      <c r="F26" s="289" t="s">
        <v>907</v>
      </c>
      <c r="G26" s="833">
        <v>60136</v>
      </c>
      <c r="H26" s="833">
        <v>805001</v>
      </c>
      <c r="I26" s="833" t="s">
        <v>908</v>
      </c>
      <c r="J26" s="848">
        <v>500</v>
      </c>
      <c r="K26" s="869">
        <v>0</v>
      </c>
      <c r="L26" s="848">
        <f t="shared" si="3"/>
        <v>0</v>
      </c>
      <c r="M26" s="848">
        <f t="shared" si="7"/>
        <v>0</v>
      </c>
      <c r="N26" s="834"/>
      <c r="O26" s="848">
        <f t="shared" ref="O26:O52" si="9">IF(F26="Yes", J26*(1+$I$5), J26)</f>
        <v>500</v>
      </c>
      <c r="P26" s="870"/>
      <c r="Q26" s="848">
        <f t="shared" si="4"/>
        <v>0</v>
      </c>
      <c r="R26" s="848">
        <v>0</v>
      </c>
      <c r="S26" s="58"/>
      <c r="T26" s="848">
        <f>IF(F26="Yes", O26*(1+#REF!), O26)</f>
        <v>500</v>
      </c>
      <c r="U26" s="870"/>
      <c r="V26" s="848">
        <f t="shared" si="6"/>
        <v>0</v>
      </c>
      <c r="W26" s="848">
        <f t="shared" si="8"/>
        <v>0</v>
      </c>
      <c r="X26" s="58"/>
      <c r="Y26" s="19"/>
      <c r="Z26" s="1156">
        <v>0</v>
      </c>
    </row>
    <row r="27" spans="2:26" ht="15.75" customHeight="1">
      <c r="B27" s="1155">
        <f t="shared" si="2"/>
        <v>12</v>
      </c>
      <c r="C27" s="289" t="s">
        <v>34</v>
      </c>
      <c r="D27" s="289" t="s">
        <v>919</v>
      </c>
      <c r="E27" s="289" t="s">
        <v>906</v>
      </c>
      <c r="F27" s="289" t="s">
        <v>907</v>
      </c>
      <c r="G27" s="833">
        <v>60136</v>
      </c>
      <c r="H27" s="833">
        <v>805001</v>
      </c>
      <c r="I27" s="833" t="s">
        <v>908</v>
      </c>
      <c r="J27" s="848">
        <v>500</v>
      </c>
      <c r="K27" s="869">
        <v>0</v>
      </c>
      <c r="L27" s="848">
        <f t="shared" si="3"/>
        <v>0</v>
      </c>
      <c r="M27" s="848">
        <f t="shared" si="7"/>
        <v>0</v>
      </c>
      <c r="N27" s="834"/>
      <c r="O27" s="848">
        <f t="shared" si="9"/>
        <v>500</v>
      </c>
      <c r="P27" s="870">
        <v>3</v>
      </c>
      <c r="Q27" s="848">
        <f t="shared" si="4"/>
        <v>1500</v>
      </c>
      <c r="R27" s="848">
        <v>750</v>
      </c>
      <c r="S27" s="58"/>
      <c r="T27" s="848">
        <f>IF(F27="Yes", O27*(1+#REF!), O27)</f>
        <v>500</v>
      </c>
      <c r="U27" s="870"/>
      <c r="V27" s="848">
        <f t="shared" si="6"/>
        <v>0</v>
      </c>
      <c r="W27" s="848">
        <f t="shared" si="8"/>
        <v>0</v>
      </c>
      <c r="X27" s="58"/>
      <c r="Y27" s="19"/>
      <c r="Z27" s="1156">
        <v>0</v>
      </c>
    </row>
    <row r="28" spans="2:26" ht="15.75" customHeight="1">
      <c r="B28" s="1155">
        <f t="shared" si="2"/>
        <v>13</v>
      </c>
      <c r="C28" s="289" t="s">
        <v>34</v>
      </c>
      <c r="D28" s="289" t="s">
        <v>920</v>
      </c>
      <c r="E28" s="289" t="s">
        <v>906</v>
      </c>
      <c r="F28" s="289" t="s">
        <v>907</v>
      </c>
      <c r="G28" s="833">
        <v>60136</v>
      </c>
      <c r="H28" s="833">
        <v>805001</v>
      </c>
      <c r="I28" s="833" t="s">
        <v>908</v>
      </c>
      <c r="J28" s="848">
        <v>500</v>
      </c>
      <c r="K28" s="869">
        <v>0</v>
      </c>
      <c r="L28" s="848">
        <f t="shared" si="3"/>
        <v>0</v>
      </c>
      <c r="M28" s="848">
        <f t="shared" si="7"/>
        <v>0</v>
      </c>
      <c r="N28" s="834"/>
      <c r="O28" s="848">
        <f t="shared" si="9"/>
        <v>500</v>
      </c>
      <c r="P28" s="870"/>
      <c r="Q28" s="848">
        <f t="shared" si="4"/>
        <v>0</v>
      </c>
      <c r="R28" s="848">
        <f t="shared" si="5"/>
        <v>0</v>
      </c>
      <c r="S28" s="58"/>
      <c r="T28" s="848">
        <f>IF(F28="Yes", O28*(1+#REF!), O28)</f>
        <v>500</v>
      </c>
      <c r="U28" s="870"/>
      <c r="V28" s="848">
        <f t="shared" si="6"/>
        <v>0</v>
      </c>
      <c r="W28" s="848">
        <f t="shared" si="8"/>
        <v>0</v>
      </c>
      <c r="X28" s="58"/>
      <c r="Y28" s="19"/>
      <c r="Z28" s="1156">
        <v>0</v>
      </c>
    </row>
    <row r="29" spans="2:26" ht="15.75" customHeight="1">
      <c r="B29" s="1155">
        <f t="shared" si="2"/>
        <v>14</v>
      </c>
      <c r="C29" s="289" t="s">
        <v>34</v>
      </c>
      <c r="D29" s="289" t="s">
        <v>921</v>
      </c>
      <c r="E29" s="289" t="s">
        <v>906</v>
      </c>
      <c r="F29" s="289" t="s">
        <v>907</v>
      </c>
      <c r="G29" s="833">
        <v>60136</v>
      </c>
      <c r="H29" s="833">
        <v>805001</v>
      </c>
      <c r="I29" s="833" t="s">
        <v>908</v>
      </c>
      <c r="J29" s="848">
        <v>5860</v>
      </c>
      <c r="K29" s="869">
        <v>0</v>
      </c>
      <c r="L29" s="848">
        <f t="shared" si="3"/>
        <v>0</v>
      </c>
      <c r="M29" s="848">
        <f t="shared" si="7"/>
        <v>0</v>
      </c>
      <c r="N29" s="834"/>
      <c r="O29" s="848">
        <f t="shared" si="9"/>
        <v>5860</v>
      </c>
      <c r="P29" s="870"/>
      <c r="Q29" s="848">
        <f t="shared" si="4"/>
        <v>0</v>
      </c>
      <c r="R29" s="848">
        <f t="shared" si="5"/>
        <v>0</v>
      </c>
      <c r="S29" s="58"/>
      <c r="T29" s="848">
        <f>IF(F29="Yes", O29*(1+#REF!), O29)</f>
        <v>5860</v>
      </c>
      <c r="U29" s="870"/>
      <c r="V29" s="848">
        <f t="shared" si="6"/>
        <v>0</v>
      </c>
      <c r="W29" s="848">
        <f t="shared" si="8"/>
        <v>0</v>
      </c>
      <c r="X29" s="58"/>
      <c r="Y29" s="19"/>
      <c r="Z29" s="1156">
        <v>0</v>
      </c>
    </row>
    <row r="30" spans="2:26" ht="15.75" customHeight="1">
      <c r="B30" s="1155">
        <f t="shared" si="2"/>
        <v>15</v>
      </c>
      <c r="C30" s="289" t="s">
        <v>34</v>
      </c>
      <c r="D30" s="289" t="s">
        <v>922</v>
      </c>
      <c r="E30" s="289" t="s">
        <v>906</v>
      </c>
      <c r="F30" s="289" t="s">
        <v>907</v>
      </c>
      <c r="G30" s="833">
        <v>60136</v>
      </c>
      <c r="H30" s="833">
        <v>805001</v>
      </c>
      <c r="I30" s="833" t="s">
        <v>908</v>
      </c>
      <c r="J30" s="848">
        <v>4819</v>
      </c>
      <c r="K30" s="869">
        <v>0</v>
      </c>
      <c r="L30" s="848">
        <f t="shared" si="3"/>
        <v>0</v>
      </c>
      <c r="M30" s="848">
        <f t="shared" si="7"/>
        <v>0</v>
      </c>
      <c r="N30" s="834"/>
      <c r="O30" s="848">
        <f t="shared" si="9"/>
        <v>4819</v>
      </c>
      <c r="P30" s="870"/>
      <c r="Q30" s="848">
        <f t="shared" si="4"/>
        <v>0</v>
      </c>
      <c r="R30" s="848">
        <f t="shared" si="5"/>
        <v>0</v>
      </c>
      <c r="S30" s="58"/>
      <c r="T30" s="848">
        <f>IF(F30="Yes", O30*(1+#REF!), O30)</f>
        <v>4819</v>
      </c>
      <c r="U30" s="870"/>
      <c r="V30" s="848">
        <f t="shared" si="6"/>
        <v>0</v>
      </c>
      <c r="W30" s="848">
        <f t="shared" si="8"/>
        <v>0</v>
      </c>
      <c r="X30" s="58"/>
      <c r="Y30" s="19"/>
      <c r="Z30" s="1156">
        <v>0</v>
      </c>
    </row>
    <row r="31" spans="2:26" ht="15.75" customHeight="1">
      <c r="B31" s="1155">
        <f t="shared" si="2"/>
        <v>16</v>
      </c>
      <c r="C31" s="289" t="s">
        <v>34</v>
      </c>
      <c r="D31" s="289" t="s">
        <v>923</v>
      </c>
      <c r="E31" s="289" t="s">
        <v>906</v>
      </c>
      <c r="F31" s="289" t="s">
        <v>907</v>
      </c>
      <c r="G31" s="833">
        <v>60136</v>
      </c>
      <c r="H31" s="833">
        <v>805001</v>
      </c>
      <c r="I31" s="833" t="s">
        <v>908</v>
      </c>
      <c r="J31" s="848">
        <v>4489</v>
      </c>
      <c r="K31" s="869">
        <v>0</v>
      </c>
      <c r="L31" s="848">
        <f t="shared" si="3"/>
        <v>0</v>
      </c>
      <c r="M31" s="848">
        <f t="shared" si="7"/>
        <v>0</v>
      </c>
      <c r="N31" s="834"/>
      <c r="O31" s="848">
        <f t="shared" si="9"/>
        <v>4489</v>
      </c>
      <c r="P31" s="870"/>
      <c r="Q31" s="848">
        <f t="shared" si="4"/>
        <v>0</v>
      </c>
      <c r="R31" s="848">
        <f t="shared" si="5"/>
        <v>0</v>
      </c>
      <c r="S31" s="58"/>
      <c r="T31" s="848">
        <f>IF(F31="Yes", O31*(1+#REF!), O31)</f>
        <v>4489</v>
      </c>
      <c r="U31" s="870"/>
      <c r="V31" s="848">
        <f t="shared" si="6"/>
        <v>0</v>
      </c>
      <c r="W31" s="848">
        <f t="shared" si="8"/>
        <v>0</v>
      </c>
      <c r="X31" s="58"/>
      <c r="Y31" s="19"/>
      <c r="Z31" s="1156">
        <v>0</v>
      </c>
    </row>
    <row r="32" spans="2:26" ht="15.75" customHeight="1">
      <c r="B32" s="1155">
        <f t="shared" si="2"/>
        <v>17</v>
      </c>
      <c r="C32" s="289" t="s">
        <v>34</v>
      </c>
      <c r="D32" s="289" t="s">
        <v>924</v>
      </c>
      <c r="E32" s="289" t="s">
        <v>906</v>
      </c>
      <c r="F32" s="289" t="s">
        <v>907</v>
      </c>
      <c r="G32" s="833">
        <v>60136</v>
      </c>
      <c r="H32" s="833">
        <v>805001</v>
      </c>
      <c r="I32" s="833" t="s">
        <v>908</v>
      </c>
      <c r="J32" s="848">
        <v>4819</v>
      </c>
      <c r="K32" s="869">
        <v>0</v>
      </c>
      <c r="L32" s="848">
        <f t="shared" si="3"/>
        <v>0</v>
      </c>
      <c r="M32" s="848">
        <f t="shared" si="7"/>
        <v>0</v>
      </c>
      <c r="N32" s="834"/>
      <c r="O32" s="848">
        <f t="shared" si="9"/>
        <v>4819</v>
      </c>
      <c r="P32" s="870"/>
      <c r="Q32" s="848">
        <f t="shared" si="4"/>
        <v>0</v>
      </c>
      <c r="R32" s="848">
        <f t="shared" si="5"/>
        <v>0</v>
      </c>
      <c r="S32" s="58"/>
      <c r="T32" s="848">
        <f>IF(F32="Yes", O32*(1+#REF!), O32)</f>
        <v>4819</v>
      </c>
      <c r="U32" s="870"/>
      <c r="V32" s="848">
        <f t="shared" si="6"/>
        <v>0</v>
      </c>
      <c r="W32" s="848">
        <f t="shared" si="8"/>
        <v>0</v>
      </c>
      <c r="X32" s="58"/>
      <c r="Y32" s="19"/>
      <c r="Z32" s="1156">
        <v>0</v>
      </c>
    </row>
    <row r="33" spans="2:26" ht="15.75" customHeight="1">
      <c r="B33" s="1155">
        <f t="shared" si="2"/>
        <v>18</v>
      </c>
      <c r="C33" s="289" t="s">
        <v>34</v>
      </c>
      <c r="D33" s="289" t="s">
        <v>925</v>
      </c>
      <c r="E33" s="289" t="s">
        <v>906</v>
      </c>
      <c r="F33" s="289" t="s">
        <v>907</v>
      </c>
      <c r="G33" s="833">
        <v>60136</v>
      </c>
      <c r="H33" s="833">
        <v>805001</v>
      </c>
      <c r="I33" s="833" t="s">
        <v>908</v>
      </c>
      <c r="J33" s="848">
        <v>3647</v>
      </c>
      <c r="K33" s="869">
        <v>0</v>
      </c>
      <c r="L33" s="848">
        <f t="shared" si="3"/>
        <v>0</v>
      </c>
      <c r="M33" s="848">
        <f t="shared" si="7"/>
        <v>0</v>
      </c>
      <c r="N33" s="834"/>
      <c r="O33" s="848">
        <f t="shared" si="9"/>
        <v>3647</v>
      </c>
      <c r="P33" s="870"/>
      <c r="Q33" s="848">
        <f t="shared" si="4"/>
        <v>0</v>
      </c>
      <c r="R33" s="848">
        <f t="shared" si="5"/>
        <v>0</v>
      </c>
      <c r="S33" s="58"/>
      <c r="T33" s="848">
        <f>IF(F33="Yes", O33*(1+#REF!), O33)</f>
        <v>3647</v>
      </c>
      <c r="U33" s="870"/>
      <c r="V33" s="848">
        <f t="shared" si="6"/>
        <v>0</v>
      </c>
      <c r="W33" s="848">
        <f t="shared" si="8"/>
        <v>0</v>
      </c>
      <c r="X33" s="58"/>
      <c r="Y33" s="19"/>
      <c r="Z33" s="1156">
        <v>0</v>
      </c>
    </row>
    <row r="34" spans="2:26" ht="15.75" customHeight="1">
      <c r="B34" s="1155">
        <f t="shared" si="2"/>
        <v>19</v>
      </c>
      <c r="C34" s="289" t="s">
        <v>34</v>
      </c>
      <c r="D34" s="289" t="s">
        <v>926</v>
      </c>
      <c r="E34" s="289" t="s">
        <v>906</v>
      </c>
      <c r="F34" s="289" t="s">
        <v>907</v>
      </c>
      <c r="G34" s="833">
        <v>60136</v>
      </c>
      <c r="H34" s="833">
        <v>805001</v>
      </c>
      <c r="I34" s="833" t="s">
        <v>908</v>
      </c>
      <c r="J34" s="848">
        <v>3742</v>
      </c>
      <c r="K34" s="869">
        <v>0</v>
      </c>
      <c r="L34" s="848">
        <f t="shared" si="3"/>
        <v>0</v>
      </c>
      <c r="M34" s="848">
        <f t="shared" si="7"/>
        <v>0</v>
      </c>
      <c r="N34" s="834"/>
      <c r="O34" s="848">
        <f t="shared" si="9"/>
        <v>3742</v>
      </c>
      <c r="P34" s="870"/>
      <c r="Q34" s="848">
        <f t="shared" si="4"/>
        <v>0</v>
      </c>
      <c r="R34" s="848">
        <f t="shared" si="5"/>
        <v>0</v>
      </c>
      <c r="S34" s="58"/>
      <c r="T34" s="848">
        <f>IF(F34="Yes", O34*(1+#REF!), O34)</f>
        <v>3742</v>
      </c>
      <c r="U34" s="870">
        <v>1</v>
      </c>
      <c r="V34" s="848">
        <f t="shared" si="6"/>
        <v>3742</v>
      </c>
      <c r="W34" s="848">
        <v>2993.6000000000004</v>
      </c>
      <c r="X34" s="58"/>
      <c r="Y34" s="19"/>
      <c r="Z34" s="1156">
        <v>0</v>
      </c>
    </row>
    <row r="35" spans="2:26" ht="15.75" customHeight="1">
      <c r="B35" s="1155">
        <f t="shared" si="2"/>
        <v>20</v>
      </c>
      <c r="C35" s="289" t="s">
        <v>34</v>
      </c>
      <c r="D35" s="289" t="s">
        <v>927</v>
      </c>
      <c r="E35" s="289" t="s">
        <v>906</v>
      </c>
      <c r="F35" s="289" t="s">
        <v>907</v>
      </c>
      <c r="G35" s="833">
        <v>60136</v>
      </c>
      <c r="H35" s="833">
        <v>805001</v>
      </c>
      <c r="I35" s="833" t="s">
        <v>908</v>
      </c>
      <c r="J35" s="848">
        <v>4686</v>
      </c>
      <c r="K35" s="869">
        <v>0</v>
      </c>
      <c r="L35" s="848">
        <f t="shared" si="3"/>
        <v>0</v>
      </c>
      <c r="M35" s="848">
        <f t="shared" si="7"/>
        <v>0</v>
      </c>
      <c r="N35" s="834"/>
      <c r="O35" s="848">
        <f t="shared" si="9"/>
        <v>4686</v>
      </c>
      <c r="P35" s="870"/>
      <c r="Q35" s="848">
        <f t="shared" si="4"/>
        <v>0</v>
      </c>
      <c r="R35" s="848">
        <f t="shared" si="5"/>
        <v>0</v>
      </c>
      <c r="S35" s="58"/>
      <c r="T35" s="848">
        <f>IF(F35="Yes", O35*(1+#REF!), O35)</f>
        <v>4686</v>
      </c>
      <c r="U35" s="870">
        <v>1</v>
      </c>
      <c r="V35" s="848">
        <f t="shared" si="6"/>
        <v>4686</v>
      </c>
      <c r="W35" s="848">
        <v>3748.8</v>
      </c>
      <c r="X35" s="58"/>
      <c r="Y35" s="19"/>
      <c r="Z35" s="1156">
        <v>0</v>
      </c>
    </row>
    <row r="36" spans="2:26" ht="15.75" customHeight="1">
      <c r="B36" s="1155">
        <f t="shared" si="2"/>
        <v>21</v>
      </c>
      <c r="C36" s="289" t="s">
        <v>34</v>
      </c>
      <c r="D36" s="289" t="s">
        <v>928</v>
      </c>
      <c r="E36" s="289" t="s">
        <v>929</v>
      </c>
      <c r="F36" s="289" t="s">
        <v>907</v>
      </c>
      <c r="G36" s="833">
        <v>60136</v>
      </c>
      <c r="H36" s="833">
        <v>805001</v>
      </c>
      <c r="I36" s="833" t="s">
        <v>908</v>
      </c>
      <c r="J36" s="848">
        <v>1890</v>
      </c>
      <c r="K36" s="869">
        <v>0</v>
      </c>
      <c r="L36" s="848">
        <f t="shared" si="3"/>
        <v>0</v>
      </c>
      <c r="M36" s="848">
        <f t="shared" si="7"/>
        <v>0</v>
      </c>
      <c r="N36" s="834"/>
      <c r="O36" s="848">
        <f t="shared" si="9"/>
        <v>1890</v>
      </c>
      <c r="P36" s="870">
        <v>13</v>
      </c>
      <c r="Q36" s="848">
        <f t="shared" si="4"/>
        <v>24570</v>
      </c>
      <c r="R36" s="848">
        <v>19656</v>
      </c>
      <c r="S36" s="58"/>
      <c r="T36" s="848">
        <f>IF(F36="Yes", O36*(1+#REF!), O36)</f>
        <v>1890</v>
      </c>
      <c r="U36" s="870"/>
      <c r="V36" s="848">
        <f t="shared" si="6"/>
        <v>0</v>
      </c>
      <c r="W36" s="848">
        <f t="shared" si="8"/>
        <v>0</v>
      </c>
      <c r="X36" s="58"/>
      <c r="Y36" s="19"/>
      <c r="Z36" s="1156">
        <v>0</v>
      </c>
    </row>
    <row r="37" spans="2:26" ht="15.75" customHeight="1">
      <c r="B37" s="1155">
        <f t="shared" si="2"/>
        <v>22</v>
      </c>
      <c r="C37" s="289" t="s">
        <v>34</v>
      </c>
      <c r="D37" s="289" t="s">
        <v>930</v>
      </c>
      <c r="E37" s="289" t="s">
        <v>931</v>
      </c>
      <c r="F37" s="289" t="s">
        <v>907</v>
      </c>
      <c r="G37" s="833">
        <v>60136</v>
      </c>
      <c r="H37" s="833">
        <v>805001</v>
      </c>
      <c r="I37" s="833" t="s">
        <v>932</v>
      </c>
      <c r="J37" s="848">
        <v>2710</v>
      </c>
      <c r="K37" s="869">
        <v>0</v>
      </c>
      <c r="L37" s="848">
        <f t="shared" si="3"/>
        <v>0</v>
      </c>
      <c r="M37" s="848">
        <f t="shared" si="7"/>
        <v>0</v>
      </c>
      <c r="N37" s="834"/>
      <c r="O37" s="848">
        <f t="shared" si="9"/>
        <v>2710</v>
      </c>
      <c r="P37" s="870"/>
      <c r="Q37" s="848">
        <f t="shared" si="4"/>
        <v>0</v>
      </c>
      <c r="R37" s="848">
        <f t="shared" si="5"/>
        <v>0</v>
      </c>
      <c r="S37" s="58"/>
      <c r="T37" s="848">
        <f>IF(F37="Yes", O37*(1+#REF!), O37)</f>
        <v>2710</v>
      </c>
      <c r="U37" s="870">
        <v>1</v>
      </c>
      <c r="V37" s="848">
        <f t="shared" si="6"/>
        <v>2710</v>
      </c>
      <c r="W37" s="848">
        <f t="shared" si="8"/>
        <v>2710</v>
      </c>
      <c r="X37" s="58"/>
      <c r="Y37" s="19"/>
      <c r="Z37" s="1156">
        <v>0</v>
      </c>
    </row>
    <row r="38" spans="2:26" ht="15.75" customHeight="1">
      <c r="B38" s="1155">
        <f t="shared" si="2"/>
        <v>23</v>
      </c>
      <c r="C38" s="289" t="s">
        <v>34</v>
      </c>
      <c r="D38" s="289" t="s">
        <v>933</v>
      </c>
      <c r="E38" s="289" t="s">
        <v>931</v>
      </c>
      <c r="F38" s="289" t="s">
        <v>907</v>
      </c>
      <c r="G38" s="833">
        <v>60136</v>
      </c>
      <c r="H38" s="833">
        <v>805001</v>
      </c>
      <c r="I38" s="833" t="s">
        <v>932</v>
      </c>
      <c r="J38" s="848">
        <v>1572</v>
      </c>
      <c r="K38" s="869">
        <v>2</v>
      </c>
      <c r="L38" s="848">
        <f t="shared" si="3"/>
        <v>3144</v>
      </c>
      <c r="M38" s="848">
        <v>1752</v>
      </c>
      <c r="N38" s="834"/>
      <c r="O38" s="848">
        <f t="shared" si="9"/>
        <v>1572</v>
      </c>
      <c r="P38" s="870">
        <v>1</v>
      </c>
      <c r="Q38" s="848">
        <f t="shared" si="4"/>
        <v>1572</v>
      </c>
      <c r="R38" s="848">
        <f t="shared" si="5"/>
        <v>1572</v>
      </c>
      <c r="S38" s="58"/>
      <c r="T38" s="848">
        <f>IF(F38="Yes", O38*(1+#REF!), O38)</f>
        <v>1572</v>
      </c>
      <c r="U38" s="870">
        <v>1</v>
      </c>
      <c r="V38" s="848">
        <f t="shared" si="6"/>
        <v>1572</v>
      </c>
      <c r="W38" s="848">
        <f t="shared" si="8"/>
        <v>1572</v>
      </c>
      <c r="X38" s="58"/>
      <c r="Y38" s="19"/>
      <c r="Z38" s="1156">
        <v>0</v>
      </c>
    </row>
    <row r="39" spans="2:26" ht="15.75" customHeight="1">
      <c r="B39" s="1155">
        <f t="shared" si="2"/>
        <v>24</v>
      </c>
      <c r="C39" s="289" t="s">
        <v>34</v>
      </c>
      <c r="D39" s="289" t="s">
        <v>934</v>
      </c>
      <c r="E39" s="289" t="s">
        <v>931</v>
      </c>
      <c r="F39" s="289" t="s">
        <v>907</v>
      </c>
      <c r="G39" s="833">
        <v>60136</v>
      </c>
      <c r="H39" s="833">
        <v>805001</v>
      </c>
      <c r="I39" s="833" t="s">
        <v>932</v>
      </c>
      <c r="J39" s="848">
        <v>1138</v>
      </c>
      <c r="K39" s="869">
        <v>2</v>
      </c>
      <c r="L39" s="848">
        <f t="shared" si="3"/>
        <v>2276</v>
      </c>
      <c r="M39" s="848">
        <v>2258</v>
      </c>
      <c r="N39" s="834"/>
      <c r="O39" s="848">
        <f t="shared" si="9"/>
        <v>1138</v>
      </c>
      <c r="P39" s="870">
        <v>1</v>
      </c>
      <c r="Q39" s="848">
        <f t="shared" si="4"/>
        <v>1138</v>
      </c>
      <c r="R39" s="848">
        <f t="shared" si="5"/>
        <v>1138</v>
      </c>
      <c r="S39" s="58"/>
      <c r="T39" s="848">
        <f>IF(F39="Yes", O39*(1+#REF!), O39)</f>
        <v>1138</v>
      </c>
      <c r="U39" s="870">
        <v>1</v>
      </c>
      <c r="V39" s="848">
        <f t="shared" si="6"/>
        <v>1138</v>
      </c>
      <c r="W39" s="848">
        <f t="shared" si="8"/>
        <v>1138</v>
      </c>
      <c r="X39" s="58"/>
      <c r="Y39" s="19"/>
      <c r="Z39" s="1156">
        <v>0</v>
      </c>
    </row>
    <row r="40" spans="2:26" ht="15.75" customHeight="1">
      <c r="B40" s="1155">
        <f t="shared" si="2"/>
        <v>25</v>
      </c>
      <c r="C40" s="289" t="s">
        <v>34</v>
      </c>
      <c r="D40" s="289" t="s">
        <v>935</v>
      </c>
      <c r="E40" s="289" t="s">
        <v>931</v>
      </c>
      <c r="F40" s="289" t="s">
        <v>907</v>
      </c>
      <c r="G40" s="833">
        <v>60136</v>
      </c>
      <c r="H40" s="833">
        <v>805001</v>
      </c>
      <c r="I40" s="833" t="s">
        <v>932</v>
      </c>
      <c r="J40" s="848">
        <v>2710</v>
      </c>
      <c r="K40" s="869">
        <v>1</v>
      </c>
      <c r="L40" s="848">
        <f t="shared" si="3"/>
        <v>2710</v>
      </c>
      <c r="M40" s="848">
        <v>2710</v>
      </c>
      <c r="N40" s="834"/>
      <c r="O40" s="848">
        <f t="shared" si="9"/>
        <v>2710</v>
      </c>
      <c r="P40" s="870"/>
      <c r="Q40" s="848">
        <f t="shared" si="4"/>
        <v>0</v>
      </c>
      <c r="R40" s="848">
        <f t="shared" si="5"/>
        <v>0</v>
      </c>
      <c r="S40" s="58"/>
      <c r="T40" s="848">
        <f>IF(F40="Yes", O40*(1+#REF!), O40)</f>
        <v>2710</v>
      </c>
      <c r="U40" s="870"/>
      <c r="V40" s="848">
        <f t="shared" si="6"/>
        <v>0</v>
      </c>
      <c r="W40" s="848">
        <f t="shared" si="8"/>
        <v>0</v>
      </c>
      <c r="X40" s="58"/>
      <c r="Y40" s="19"/>
      <c r="Z40" s="1156">
        <v>0</v>
      </c>
    </row>
    <row r="41" spans="2:26" ht="15.75" customHeight="1">
      <c r="B41" s="1155">
        <f t="shared" si="2"/>
        <v>26</v>
      </c>
      <c r="C41" s="289" t="s">
        <v>34</v>
      </c>
      <c r="D41" s="289" t="s">
        <v>936</v>
      </c>
      <c r="E41" s="289" t="s">
        <v>931</v>
      </c>
      <c r="F41" s="289" t="s">
        <v>907</v>
      </c>
      <c r="G41" s="833">
        <v>60136</v>
      </c>
      <c r="H41" s="833">
        <v>805001</v>
      </c>
      <c r="I41" s="833" t="s">
        <v>932</v>
      </c>
      <c r="J41" s="848">
        <v>2384</v>
      </c>
      <c r="K41" s="869">
        <v>2</v>
      </c>
      <c r="L41" s="848">
        <f t="shared" si="3"/>
        <v>4768</v>
      </c>
      <c r="M41" s="848">
        <v>2384</v>
      </c>
      <c r="N41" s="834"/>
      <c r="O41" s="848">
        <f t="shared" si="9"/>
        <v>2384</v>
      </c>
      <c r="P41" s="870">
        <v>2</v>
      </c>
      <c r="Q41" s="848">
        <f t="shared" si="4"/>
        <v>4768</v>
      </c>
      <c r="R41" s="848">
        <f t="shared" si="5"/>
        <v>4768</v>
      </c>
      <c r="S41" s="58"/>
      <c r="T41" s="848">
        <f>IF(F41="Yes", O41*(1+#REF!), O41)</f>
        <v>2384</v>
      </c>
      <c r="U41" s="870">
        <v>1</v>
      </c>
      <c r="V41" s="848">
        <f t="shared" si="6"/>
        <v>2384</v>
      </c>
      <c r="W41" s="848">
        <f t="shared" si="8"/>
        <v>2384</v>
      </c>
      <c r="X41" s="58"/>
      <c r="Y41" s="19"/>
      <c r="Z41" s="1156">
        <v>0</v>
      </c>
    </row>
    <row r="42" spans="2:26" ht="15.75" customHeight="1">
      <c r="B42" s="1155">
        <f t="shared" si="2"/>
        <v>27</v>
      </c>
      <c r="C42" s="289" t="s">
        <v>34</v>
      </c>
      <c r="D42" s="289" t="s">
        <v>937</v>
      </c>
      <c r="E42" s="289" t="s">
        <v>931</v>
      </c>
      <c r="F42" s="289" t="s">
        <v>907</v>
      </c>
      <c r="G42" s="833">
        <v>60136</v>
      </c>
      <c r="H42" s="833">
        <v>805001</v>
      </c>
      <c r="I42" s="833" t="s">
        <v>932</v>
      </c>
      <c r="J42" s="848">
        <v>325</v>
      </c>
      <c r="K42" s="869">
        <v>1</v>
      </c>
      <c r="L42" s="848">
        <f t="shared" si="3"/>
        <v>325</v>
      </c>
      <c r="M42" s="848">
        <v>325</v>
      </c>
      <c r="N42" s="834"/>
      <c r="O42" s="848">
        <f t="shared" si="9"/>
        <v>325</v>
      </c>
      <c r="P42" s="870">
        <v>1</v>
      </c>
      <c r="Q42" s="848">
        <f t="shared" si="4"/>
        <v>325</v>
      </c>
      <c r="R42" s="848">
        <f t="shared" si="5"/>
        <v>325</v>
      </c>
      <c r="S42" s="58"/>
      <c r="T42" s="848">
        <f>IF(F42="Yes", O42*(1+#REF!), O42)</f>
        <v>325</v>
      </c>
      <c r="U42" s="870">
        <v>1</v>
      </c>
      <c r="V42" s="848">
        <f t="shared" si="6"/>
        <v>325</v>
      </c>
      <c r="W42" s="848">
        <f t="shared" si="8"/>
        <v>325</v>
      </c>
      <c r="X42" s="58"/>
      <c r="Y42" s="19"/>
      <c r="Z42" s="1156">
        <v>0</v>
      </c>
    </row>
    <row r="43" spans="2:26" ht="15.75" customHeight="1">
      <c r="B43" s="1155">
        <f t="shared" si="2"/>
        <v>28</v>
      </c>
      <c r="C43" s="289" t="s">
        <v>34</v>
      </c>
      <c r="D43" s="289" t="s">
        <v>938</v>
      </c>
      <c r="E43" s="289" t="s">
        <v>939</v>
      </c>
      <c r="F43" s="289" t="s">
        <v>907</v>
      </c>
      <c r="G43" s="833">
        <v>60136</v>
      </c>
      <c r="H43" s="833">
        <v>805001</v>
      </c>
      <c r="I43" s="833" t="s">
        <v>932</v>
      </c>
      <c r="J43" s="848">
        <v>750</v>
      </c>
      <c r="K43" s="869">
        <v>2</v>
      </c>
      <c r="L43" s="848">
        <f t="shared" si="3"/>
        <v>1500</v>
      </c>
      <c r="M43" s="848">
        <v>750</v>
      </c>
      <c r="N43" s="834"/>
      <c r="O43" s="848">
        <f t="shared" si="9"/>
        <v>750</v>
      </c>
      <c r="P43" s="870"/>
      <c r="Q43" s="848">
        <f t="shared" si="4"/>
        <v>0</v>
      </c>
      <c r="R43" s="848">
        <f t="shared" si="5"/>
        <v>0</v>
      </c>
      <c r="S43" s="58"/>
      <c r="T43" s="848">
        <f>IF(F43="Yes", O43*(1+#REF!), O43)</f>
        <v>750</v>
      </c>
      <c r="U43" s="870"/>
      <c r="V43" s="848">
        <f t="shared" si="6"/>
        <v>0</v>
      </c>
      <c r="W43" s="848">
        <f t="shared" si="8"/>
        <v>0</v>
      </c>
      <c r="X43" s="58"/>
      <c r="Y43" s="19"/>
      <c r="Z43" s="1156">
        <v>0</v>
      </c>
    </row>
    <row r="44" spans="2:26" ht="15.75" customHeight="1">
      <c r="B44" s="1155">
        <f t="shared" si="2"/>
        <v>29</v>
      </c>
      <c r="C44" s="289" t="s">
        <v>34</v>
      </c>
      <c r="D44" s="289" t="s">
        <v>940</v>
      </c>
      <c r="E44" s="289" t="s">
        <v>939</v>
      </c>
      <c r="F44" s="289" t="s">
        <v>907</v>
      </c>
      <c r="G44" s="833">
        <v>60136</v>
      </c>
      <c r="H44" s="833">
        <v>805001</v>
      </c>
      <c r="I44" s="833" t="s">
        <v>932</v>
      </c>
      <c r="J44" s="848">
        <v>750</v>
      </c>
      <c r="K44" s="869"/>
      <c r="L44" s="848">
        <f t="shared" si="3"/>
        <v>0</v>
      </c>
      <c r="M44" s="848">
        <f t="shared" si="7"/>
        <v>0</v>
      </c>
      <c r="N44" s="834"/>
      <c r="O44" s="848">
        <f t="shared" si="9"/>
        <v>750</v>
      </c>
      <c r="P44" s="870"/>
      <c r="Q44" s="848">
        <f t="shared" si="4"/>
        <v>0</v>
      </c>
      <c r="R44" s="848">
        <f t="shared" si="5"/>
        <v>0</v>
      </c>
      <c r="S44" s="58"/>
      <c r="T44" s="848">
        <f>IF(F44="Yes", O44*(1+#REF!), O44)</f>
        <v>750</v>
      </c>
      <c r="U44" s="870">
        <v>1</v>
      </c>
      <c r="V44" s="848">
        <f t="shared" si="6"/>
        <v>750</v>
      </c>
      <c r="W44" s="848">
        <f t="shared" si="8"/>
        <v>750</v>
      </c>
      <c r="X44" s="58"/>
      <c r="Y44" s="19"/>
      <c r="Z44" s="1156">
        <v>0</v>
      </c>
    </row>
    <row r="45" spans="2:26" ht="15.75" customHeight="1">
      <c r="B45" s="1155">
        <f t="shared" si="2"/>
        <v>30</v>
      </c>
      <c r="C45" s="289" t="s">
        <v>34</v>
      </c>
      <c r="D45" s="289" t="s">
        <v>941</v>
      </c>
      <c r="E45" s="289" t="s">
        <v>939</v>
      </c>
      <c r="F45" s="289" t="s">
        <v>907</v>
      </c>
      <c r="G45" s="833">
        <v>60136</v>
      </c>
      <c r="H45" s="833">
        <v>805001</v>
      </c>
      <c r="I45" s="833" t="s">
        <v>932</v>
      </c>
      <c r="J45" s="848">
        <v>750</v>
      </c>
      <c r="K45" s="869">
        <v>2</v>
      </c>
      <c r="L45" s="848">
        <f t="shared" si="3"/>
        <v>1500</v>
      </c>
      <c r="M45" s="848">
        <v>750</v>
      </c>
      <c r="N45" s="834"/>
      <c r="O45" s="848">
        <f t="shared" si="9"/>
        <v>750</v>
      </c>
      <c r="P45" s="870"/>
      <c r="Q45" s="848">
        <f t="shared" si="4"/>
        <v>0</v>
      </c>
      <c r="R45" s="848">
        <f t="shared" si="5"/>
        <v>0</v>
      </c>
      <c r="S45" s="58"/>
      <c r="T45" s="848">
        <f>IF(F45="Yes", O45*(1+#REF!), O45)</f>
        <v>750</v>
      </c>
      <c r="U45" s="870"/>
      <c r="V45" s="848">
        <f t="shared" si="6"/>
        <v>0</v>
      </c>
      <c r="W45" s="848">
        <f t="shared" si="8"/>
        <v>0</v>
      </c>
      <c r="X45" s="58"/>
      <c r="Y45" s="19"/>
      <c r="Z45" s="1156">
        <v>0</v>
      </c>
    </row>
    <row r="46" spans="2:26" ht="39" customHeight="1">
      <c r="B46" s="1155">
        <f t="shared" si="2"/>
        <v>31</v>
      </c>
      <c r="C46" s="289" t="s">
        <v>34</v>
      </c>
      <c r="D46" s="289" t="s">
        <v>942</v>
      </c>
      <c r="E46" s="289" t="s">
        <v>943</v>
      </c>
      <c r="F46" s="289" t="s">
        <v>907</v>
      </c>
      <c r="G46" s="833">
        <v>60149</v>
      </c>
      <c r="H46" s="833">
        <v>805001</v>
      </c>
      <c r="I46" s="838" t="s">
        <v>944</v>
      </c>
      <c r="J46" s="848">
        <v>200</v>
      </c>
      <c r="K46" s="869">
        <v>125</v>
      </c>
      <c r="L46" s="848">
        <f t="shared" si="3"/>
        <v>25000</v>
      </c>
      <c r="M46" s="848">
        <v>127706</v>
      </c>
      <c r="N46" s="834"/>
      <c r="O46" s="848">
        <f t="shared" si="9"/>
        <v>200</v>
      </c>
      <c r="P46" s="870">
        <v>30</v>
      </c>
      <c r="Q46" s="848">
        <f t="shared" si="4"/>
        <v>6000</v>
      </c>
      <c r="R46" s="848">
        <f>Q46</f>
        <v>6000</v>
      </c>
      <c r="S46" s="58"/>
      <c r="T46" s="848">
        <f>IF(F46="Yes", O46*(1+#REF!), O46)</f>
        <v>200</v>
      </c>
      <c r="U46" s="870">
        <v>30</v>
      </c>
      <c r="V46" s="848">
        <f t="shared" si="6"/>
        <v>6000</v>
      </c>
      <c r="W46" s="848">
        <f t="shared" si="8"/>
        <v>6000</v>
      </c>
      <c r="X46" s="58"/>
      <c r="Y46" s="19"/>
      <c r="Z46" s="1156">
        <v>0</v>
      </c>
    </row>
    <row r="47" spans="2:26" ht="15.75" customHeight="1">
      <c r="B47" s="1155">
        <f t="shared" si="2"/>
        <v>32</v>
      </c>
      <c r="C47" s="289" t="s">
        <v>34</v>
      </c>
      <c r="D47" s="289" t="s">
        <v>945</v>
      </c>
      <c r="E47" s="289" t="s">
        <v>946</v>
      </c>
      <c r="F47" s="289" t="s">
        <v>907</v>
      </c>
      <c r="G47" s="833">
        <v>60199</v>
      </c>
      <c r="H47" s="833">
        <v>805001</v>
      </c>
      <c r="I47" s="833" t="s">
        <v>947</v>
      </c>
      <c r="J47" s="848">
        <v>200</v>
      </c>
      <c r="K47" s="869">
        <v>2</v>
      </c>
      <c r="L47" s="848">
        <f t="shared" si="3"/>
        <v>400</v>
      </c>
      <c r="M47" s="848">
        <v>400</v>
      </c>
      <c r="N47" s="834"/>
      <c r="O47" s="848">
        <f t="shared" si="9"/>
        <v>200</v>
      </c>
      <c r="P47" s="870">
        <v>1</v>
      </c>
      <c r="Q47" s="848">
        <f t="shared" si="4"/>
        <v>200</v>
      </c>
      <c r="R47" s="848">
        <f t="shared" si="5"/>
        <v>200</v>
      </c>
      <c r="S47" s="58"/>
      <c r="T47" s="848">
        <f>IF(F47="Yes", O47*(1+#REF!), O47)</f>
        <v>200</v>
      </c>
      <c r="U47" s="870">
        <v>1</v>
      </c>
      <c r="V47" s="848">
        <f t="shared" si="6"/>
        <v>200</v>
      </c>
      <c r="W47" s="848">
        <f t="shared" si="8"/>
        <v>200</v>
      </c>
      <c r="X47" s="58"/>
      <c r="Y47" s="19"/>
      <c r="Z47" s="1156">
        <v>0</v>
      </c>
    </row>
    <row r="48" spans="2:26" ht="15.75" customHeight="1">
      <c r="B48" s="1155">
        <f t="shared" si="2"/>
        <v>33</v>
      </c>
      <c r="C48" s="289" t="s">
        <v>34</v>
      </c>
      <c r="D48" s="289" t="s">
        <v>948</v>
      </c>
      <c r="E48" s="289" t="s">
        <v>946</v>
      </c>
      <c r="F48" s="289" t="s">
        <v>907</v>
      </c>
      <c r="G48" s="833">
        <v>60199</v>
      </c>
      <c r="H48" s="833">
        <v>805001</v>
      </c>
      <c r="I48" s="833" t="s">
        <v>947</v>
      </c>
      <c r="J48" s="848">
        <v>200</v>
      </c>
      <c r="K48" s="869">
        <v>3</v>
      </c>
      <c r="L48" s="848">
        <f t="shared" si="3"/>
        <v>600</v>
      </c>
      <c r="M48" s="848">
        <v>0</v>
      </c>
      <c r="N48" s="834"/>
      <c r="O48" s="848">
        <f t="shared" si="9"/>
        <v>200</v>
      </c>
      <c r="P48" s="870">
        <v>1</v>
      </c>
      <c r="Q48" s="848">
        <f t="shared" si="4"/>
        <v>200</v>
      </c>
      <c r="R48" s="848">
        <f t="shared" si="5"/>
        <v>200</v>
      </c>
      <c r="S48" s="58"/>
      <c r="T48" s="848">
        <f>IF(F48="Yes", O48*(1+#REF!), O48)</f>
        <v>200</v>
      </c>
      <c r="U48" s="870">
        <v>1</v>
      </c>
      <c r="V48" s="848">
        <f t="shared" si="6"/>
        <v>200</v>
      </c>
      <c r="W48" s="848">
        <f t="shared" si="8"/>
        <v>200</v>
      </c>
      <c r="X48" s="58"/>
      <c r="Y48" s="19"/>
      <c r="Z48" s="1156">
        <v>0</v>
      </c>
    </row>
    <row r="49" spans="2:26" ht="15.75" customHeight="1">
      <c r="B49" s="1155">
        <f t="shared" si="2"/>
        <v>34</v>
      </c>
      <c r="C49" s="289" t="s">
        <v>34</v>
      </c>
      <c r="D49" s="289" t="s">
        <v>949</v>
      </c>
      <c r="E49" s="289" t="s">
        <v>946</v>
      </c>
      <c r="F49" s="289" t="s">
        <v>907</v>
      </c>
      <c r="G49" s="833">
        <v>60199</v>
      </c>
      <c r="H49" s="833">
        <v>805001</v>
      </c>
      <c r="I49" s="833" t="s">
        <v>947</v>
      </c>
      <c r="J49" s="848">
        <v>200</v>
      </c>
      <c r="K49" s="869">
        <v>1</v>
      </c>
      <c r="L49" s="848">
        <f t="shared" si="3"/>
        <v>200</v>
      </c>
      <c r="M49" s="848">
        <v>0</v>
      </c>
      <c r="N49" s="834"/>
      <c r="O49" s="848">
        <f t="shared" si="9"/>
        <v>200</v>
      </c>
      <c r="P49" s="870">
        <v>1</v>
      </c>
      <c r="Q49" s="848">
        <f t="shared" si="4"/>
        <v>200</v>
      </c>
      <c r="R49" s="848">
        <f t="shared" si="5"/>
        <v>200</v>
      </c>
      <c r="S49" s="58"/>
      <c r="T49" s="848">
        <f>IF(F49="Yes", O49*(1+#REF!), O49)</f>
        <v>200</v>
      </c>
      <c r="U49" s="870">
        <v>1</v>
      </c>
      <c r="V49" s="848">
        <f t="shared" si="6"/>
        <v>200</v>
      </c>
      <c r="W49" s="848">
        <f t="shared" si="8"/>
        <v>200</v>
      </c>
      <c r="X49" s="58"/>
      <c r="Y49" s="19"/>
      <c r="Z49" s="1156">
        <v>0</v>
      </c>
    </row>
    <row r="50" spans="2:26" ht="15.75" customHeight="1">
      <c r="B50" s="1155">
        <f t="shared" si="2"/>
        <v>35</v>
      </c>
      <c r="C50" s="289" t="s">
        <v>34</v>
      </c>
      <c r="D50" s="289" t="s">
        <v>950</v>
      </c>
      <c r="E50" s="289" t="s">
        <v>951</v>
      </c>
      <c r="F50" s="289" t="s">
        <v>907</v>
      </c>
      <c r="G50" s="833">
        <v>60199</v>
      </c>
      <c r="H50" s="833">
        <v>805001</v>
      </c>
      <c r="I50" s="833" t="s">
        <v>952</v>
      </c>
      <c r="J50" s="848">
        <v>0.75</v>
      </c>
      <c r="K50" s="870">
        <v>75</v>
      </c>
      <c r="L50" s="848">
        <f t="shared" si="3"/>
        <v>56.25</v>
      </c>
      <c r="M50" s="848">
        <v>150</v>
      </c>
      <c r="N50" s="834"/>
      <c r="O50" s="848">
        <f t="shared" si="9"/>
        <v>0.75</v>
      </c>
      <c r="P50" s="870">
        <v>75</v>
      </c>
      <c r="Q50" s="848">
        <f t="shared" si="4"/>
        <v>56.25</v>
      </c>
      <c r="R50" s="848">
        <f t="shared" si="5"/>
        <v>56.25</v>
      </c>
      <c r="S50" s="58"/>
      <c r="T50" s="848">
        <f>IF(F50="Yes", O50*(1+#REF!), O50)</f>
        <v>0.75</v>
      </c>
      <c r="U50" s="870">
        <v>75</v>
      </c>
      <c r="V50" s="848">
        <f t="shared" si="6"/>
        <v>56.25</v>
      </c>
      <c r="W50" s="848">
        <f t="shared" si="8"/>
        <v>56.25</v>
      </c>
      <c r="X50" s="58"/>
      <c r="Y50" s="19"/>
      <c r="Z50" s="1156">
        <v>0</v>
      </c>
    </row>
    <row r="51" spans="2:26" ht="15.75" customHeight="1">
      <c r="B51" s="1155">
        <f t="shared" si="2"/>
        <v>36</v>
      </c>
      <c r="C51" s="289" t="s">
        <v>34</v>
      </c>
      <c r="D51" s="289" t="s">
        <v>953</v>
      </c>
      <c r="E51" s="289" t="s">
        <v>954</v>
      </c>
      <c r="F51" s="289" t="s">
        <v>907</v>
      </c>
      <c r="G51" s="833">
        <v>60199</v>
      </c>
      <c r="H51" s="833">
        <v>805001</v>
      </c>
      <c r="I51" s="833" t="s">
        <v>955</v>
      </c>
      <c r="J51" s="848">
        <v>1.5</v>
      </c>
      <c r="K51" s="870">
        <v>120</v>
      </c>
      <c r="L51" s="848">
        <f t="shared" si="3"/>
        <v>180</v>
      </c>
      <c r="M51" s="848">
        <v>322.5</v>
      </c>
      <c r="N51" s="834"/>
      <c r="O51" s="848">
        <f t="shared" si="9"/>
        <v>1.5</v>
      </c>
      <c r="P51" s="870">
        <v>120</v>
      </c>
      <c r="Q51" s="848">
        <f t="shared" si="4"/>
        <v>180</v>
      </c>
      <c r="R51" s="848">
        <f t="shared" si="5"/>
        <v>180</v>
      </c>
      <c r="S51" s="58"/>
      <c r="T51" s="848">
        <f>IF(F51="Yes", O51*(1+#REF!), O51)</f>
        <v>1.5</v>
      </c>
      <c r="U51" s="870">
        <v>120</v>
      </c>
      <c r="V51" s="848">
        <f t="shared" si="6"/>
        <v>180</v>
      </c>
      <c r="W51" s="848">
        <f t="shared" si="8"/>
        <v>180</v>
      </c>
      <c r="X51" s="58"/>
      <c r="Y51" s="19"/>
      <c r="Z51" s="1156">
        <v>0</v>
      </c>
    </row>
    <row r="52" spans="2:26" ht="15.75" customHeight="1">
      <c r="B52" s="1155">
        <f t="shared" si="2"/>
        <v>37</v>
      </c>
      <c r="C52" s="289" t="s">
        <v>34</v>
      </c>
      <c r="D52" s="289" t="s">
        <v>956</v>
      </c>
      <c r="E52" s="289" t="s">
        <v>951</v>
      </c>
      <c r="F52" s="289" t="s">
        <v>907</v>
      </c>
      <c r="G52" s="833">
        <v>60199</v>
      </c>
      <c r="H52" s="833">
        <v>805001</v>
      </c>
      <c r="I52" s="833" t="s">
        <v>957</v>
      </c>
      <c r="J52" s="848">
        <v>5</v>
      </c>
      <c r="K52" s="870">
        <v>100</v>
      </c>
      <c r="L52" s="848">
        <f t="shared" si="3"/>
        <v>500</v>
      </c>
      <c r="M52" s="848">
        <v>589.5</v>
      </c>
      <c r="N52" s="834"/>
      <c r="O52" s="848">
        <f t="shared" si="9"/>
        <v>5</v>
      </c>
      <c r="P52" s="870">
        <v>100</v>
      </c>
      <c r="Q52" s="848">
        <f t="shared" si="4"/>
        <v>500</v>
      </c>
      <c r="R52" s="848">
        <f t="shared" si="5"/>
        <v>500</v>
      </c>
      <c r="S52" s="58"/>
      <c r="T52" s="848">
        <f>IF(F52="Yes", O52*(1+#REF!), O52)</f>
        <v>5</v>
      </c>
      <c r="U52" s="870">
        <v>100</v>
      </c>
      <c r="V52" s="848">
        <f t="shared" si="6"/>
        <v>500</v>
      </c>
      <c r="W52" s="848">
        <f t="shared" si="8"/>
        <v>500</v>
      </c>
      <c r="X52" s="58"/>
      <c r="Y52" s="19"/>
      <c r="Z52" s="1156">
        <v>0</v>
      </c>
    </row>
    <row r="53" spans="2:26" ht="15.75" customHeight="1">
      <c r="B53" s="1155">
        <f t="shared" si="2"/>
        <v>38</v>
      </c>
      <c r="C53" s="289" t="s">
        <v>34</v>
      </c>
      <c r="D53" s="289" t="s">
        <v>958</v>
      </c>
      <c r="E53" s="289" t="s">
        <v>951</v>
      </c>
      <c r="F53" s="289" t="s">
        <v>907</v>
      </c>
      <c r="G53" s="833">
        <v>60199</v>
      </c>
      <c r="H53" s="833">
        <v>805001</v>
      </c>
      <c r="I53" s="833" t="s">
        <v>959</v>
      </c>
      <c r="J53" s="848">
        <v>0.1</v>
      </c>
      <c r="K53" s="870">
        <v>300</v>
      </c>
      <c r="L53" s="848">
        <f t="shared" si="3"/>
        <v>30</v>
      </c>
      <c r="M53" s="848">
        <v>77.8</v>
      </c>
      <c r="N53" s="834"/>
      <c r="O53" s="848">
        <f t="shared" ref="O53" si="10">IF(F53="Yes", J53*(1+$I$5), J53)</f>
        <v>0.1</v>
      </c>
      <c r="P53" s="870">
        <v>300</v>
      </c>
      <c r="Q53" s="848">
        <f t="shared" si="4"/>
        <v>30</v>
      </c>
      <c r="R53" s="848">
        <f t="shared" si="5"/>
        <v>30</v>
      </c>
      <c r="S53" s="58"/>
      <c r="T53" s="848">
        <f>IF(F53="Yes", O53*(1+#REF!), O53)</f>
        <v>0.1</v>
      </c>
      <c r="U53" s="870">
        <v>300</v>
      </c>
      <c r="V53" s="848">
        <f t="shared" si="6"/>
        <v>30</v>
      </c>
      <c r="W53" s="848">
        <f t="shared" si="8"/>
        <v>30</v>
      </c>
      <c r="X53" s="58"/>
      <c r="Y53" s="19"/>
      <c r="Z53" s="1156">
        <v>0</v>
      </c>
    </row>
    <row r="54" spans="2:26" ht="15" thickBot="1">
      <c r="B54" s="1157">
        <f t="shared" si="2"/>
        <v>39</v>
      </c>
      <c r="C54" s="285" t="s">
        <v>34</v>
      </c>
      <c r="D54" s="285" t="s">
        <v>960</v>
      </c>
      <c r="E54" s="285" t="s">
        <v>961</v>
      </c>
      <c r="F54" s="285" t="s">
        <v>907</v>
      </c>
      <c r="G54" s="1158">
        <v>69999</v>
      </c>
      <c r="H54" s="1158">
        <v>805001</v>
      </c>
      <c r="I54" s="1158" t="s">
        <v>962</v>
      </c>
      <c r="J54" s="849">
        <v>650000</v>
      </c>
      <c r="K54" s="1159">
        <v>1</v>
      </c>
      <c r="L54" s="849">
        <f t="shared" si="3"/>
        <v>650000</v>
      </c>
      <c r="M54" s="849">
        <f t="shared" si="7"/>
        <v>650000</v>
      </c>
      <c r="N54" s="1160"/>
      <c r="O54" s="849"/>
      <c r="P54" s="1161"/>
      <c r="Q54" s="849">
        <f t="shared" si="4"/>
        <v>0</v>
      </c>
      <c r="R54" s="849">
        <f t="shared" si="5"/>
        <v>0</v>
      </c>
      <c r="S54" s="1162"/>
      <c r="T54" s="849">
        <v>650000</v>
      </c>
      <c r="U54" s="1161">
        <v>1</v>
      </c>
      <c r="V54" s="849">
        <f t="shared" si="6"/>
        <v>650000</v>
      </c>
      <c r="W54" s="849">
        <f t="shared" si="8"/>
        <v>650000</v>
      </c>
      <c r="X54" s="1162"/>
      <c r="Y54" s="1163"/>
      <c r="Z54" s="1164">
        <v>0</v>
      </c>
    </row>
    <row r="56" spans="2:26" ht="15">
      <c r="C56" s="55" t="s">
        <v>35</v>
      </c>
      <c r="D56" s="56" t="s">
        <v>34</v>
      </c>
      <c r="E56" s="3" t="s">
        <v>33</v>
      </c>
    </row>
    <row r="57" spans="2:26">
      <c r="D57" s="56" t="s">
        <v>32</v>
      </c>
      <c r="E57" s="3" t="s">
        <v>31</v>
      </c>
    </row>
    <row r="58" spans="2:26">
      <c r="D58" s="56" t="s">
        <v>30</v>
      </c>
      <c r="E58" s="3" t="s">
        <v>29</v>
      </c>
    </row>
    <row r="59" spans="2:26">
      <c r="D59" s="56" t="s">
        <v>28</v>
      </c>
      <c r="E59" s="3" t="s">
        <v>27</v>
      </c>
    </row>
    <row r="60" spans="2:26" ht="15">
      <c r="B60" s="55" t="s">
        <v>26</v>
      </c>
    </row>
    <row r="61" spans="2:26" ht="15">
      <c r="B61" s="49" t="s">
        <v>699</v>
      </c>
    </row>
    <row r="62" spans="2:26" ht="15">
      <c r="B62" s="49" t="s">
        <v>727</v>
      </c>
    </row>
  </sheetData>
  <mergeCells count="1">
    <mergeCell ref="B8:K8"/>
  </mergeCells>
  <dataValidations count="3">
    <dataValidation type="list" allowBlank="1" showInputMessage="1" showErrorMessage="1" sqref="C12">
      <formula1>$D$57:$D$58</formula1>
    </dataValidation>
    <dataValidation type="list" allowBlank="1" showInputMessage="1" showErrorMessage="1" prompt="Yes for Auto CPI Increase as per Code" sqref="F12:F14 F16:F54">
      <formula1>Auto_CPI_Adjust_Yes_No</formula1>
    </dataValidation>
    <dataValidation type="list" allowBlank="1" showInputMessage="1" showErrorMessage="1" sqref="C16:C54">
      <formula1>$D$59</formula1>
    </dataValidation>
  </dataValidations>
  <printOptions horizontalCentered="1"/>
  <pageMargins left="0.25" right="0.25" top="0.75" bottom="0.75" header="0.3" footer="0.3"/>
  <pageSetup paperSize="17" scale="63" fitToWidth="0" orientation="landscape" r:id="rId1"/>
  <headerFooter alignWithMargins="0"/>
  <colBreaks count="1" manualBreakCount="1">
    <brk id="27" min="1" max="3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2:S176"/>
  <sheetViews>
    <sheetView view="pageBreakPreview" zoomScale="70" zoomScaleNormal="75" zoomScaleSheetLayoutView="70" workbookViewId="0">
      <selection activeCell="D36" sqref="D36"/>
    </sheetView>
  </sheetViews>
  <sheetFormatPr defaultColWidth="9.140625" defaultRowHeight="14.25"/>
  <cols>
    <col min="1" max="1" width="9.140625" style="96"/>
    <col min="2" max="2" width="7" style="96" customWidth="1"/>
    <col min="3" max="3" width="30.140625" style="96" customWidth="1"/>
    <col min="4" max="4" width="20.28515625" style="96" customWidth="1"/>
    <col min="5" max="5" width="12.85546875" style="96" customWidth="1"/>
    <col min="6" max="6" width="6.7109375" style="96" customWidth="1"/>
    <col min="7" max="7" width="13.140625" style="96" customWidth="1"/>
    <col min="8" max="8" width="7" style="96" customWidth="1"/>
    <col min="9" max="9" width="32.85546875" style="96" customWidth="1"/>
    <col min="10" max="10" width="17" style="96" customWidth="1"/>
    <col min="11" max="11" width="11.85546875" style="96" customWidth="1"/>
    <col min="12" max="12" width="16.42578125" style="96" customWidth="1"/>
    <col min="13" max="13" width="10.85546875" style="97" customWidth="1"/>
    <col min="14" max="16384" width="9.140625" style="96"/>
  </cols>
  <sheetData>
    <row r="2" spans="2:13" s="259" customFormat="1" ht="33.75">
      <c r="B2" s="262" t="s">
        <v>135</v>
      </c>
      <c r="C2" s="261"/>
      <c r="D2" s="261"/>
      <c r="E2" s="261"/>
      <c r="G2" s="261"/>
      <c r="H2" s="260" t="s">
        <v>134</v>
      </c>
      <c r="K2" s="255"/>
      <c r="L2" s="255"/>
      <c r="M2" s="255"/>
    </row>
    <row r="3" spans="2:13" ht="20.25">
      <c r="B3" s="258" t="s">
        <v>133</v>
      </c>
      <c r="D3" s="257" t="s">
        <v>132</v>
      </c>
      <c r="E3" s="256"/>
      <c r="F3" s="256"/>
      <c r="G3" s="256"/>
      <c r="H3" s="256"/>
      <c r="I3" s="256"/>
      <c r="J3" s="256"/>
      <c r="K3" s="255"/>
      <c r="L3" s="255"/>
      <c r="M3" s="255"/>
    </row>
    <row r="4" spans="2:13" ht="15">
      <c r="B4" s="254"/>
      <c r="C4" s="254"/>
      <c r="D4" s="254"/>
      <c r="E4" s="254"/>
      <c r="F4" s="254"/>
      <c r="G4" s="254"/>
      <c r="H4" s="254"/>
      <c r="I4" s="254"/>
      <c r="J4" s="254"/>
      <c r="K4" s="254"/>
      <c r="L4" s="254"/>
      <c r="M4" s="253"/>
    </row>
    <row r="5" spans="2:13" ht="15">
      <c r="B5" s="194" t="s">
        <v>131</v>
      </c>
      <c r="D5" s="963" t="s">
        <v>130</v>
      </c>
      <c r="E5" s="963"/>
      <c r="F5" s="182"/>
      <c r="G5" s="182"/>
      <c r="H5" s="964" t="s">
        <v>129</v>
      </c>
      <c r="I5" s="965"/>
      <c r="J5" s="182"/>
      <c r="L5" s="963" t="s">
        <v>128</v>
      </c>
      <c r="M5" s="963"/>
    </row>
    <row r="6" spans="2:13" ht="15">
      <c r="B6" s="194" t="s">
        <v>127</v>
      </c>
      <c r="D6" s="252" t="s">
        <v>126</v>
      </c>
      <c r="E6" s="182"/>
      <c r="F6" s="182"/>
      <c r="G6" s="182"/>
      <c r="H6" s="964" t="s">
        <v>125</v>
      </c>
      <c r="I6" s="965"/>
      <c r="J6" s="966"/>
      <c r="K6" s="966"/>
      <c r="L6" s="963" t="s">
        <v>124</v>
      </c>
      <c r="M6" s="963"/>
    </row>
    <row r="7" spans="2:13" ht="15">
      <c r="B7" s="194" t="s">
        <v>123</v>
      </c>
      <c r="D7" s="252" t="s">
        <v>122</v>
      </c>
      <c r="E7" s="182"/>
      <c r="F7" s="182"/>
      <c r="G7" s="182"/>
      <c r="H7" s="971" t="s">
        <v>121</v>
      </c>
      <c r="I7" s="965"/>
      <c r="J7" s="182"/>
      <c r="L7" s="963" t="s">
        <v>120</v>
      </c>
      <c r="M7" s="963"/>
    </row>
    <row r="8" spans="2:13" ht="15">
      <c r="B8" s="180"/>
      <c r="H8" s="964"/>
      <c r="I8" s="965"/>
    </row>
    <row r="9" spans="2:13" ht="15">
      <c r="B9" s="180" t="s">
        <v>117</v>
      </c>
      <c r="D9" s="251" t="s">
        <v>29</v>
      </c>
      <c r="F9" s="250"/>
      <c r="G9" s="250"/>
      <c r="H9" s="964" t="s">
        <v>678</v>
      </c>
      <c r="I9" s="965"/>
      <c r="J9" s="180"/>
      <c r="L9" s="249">
        <v>44</v>
      </c>
      <c r="M9" s="247" t="s">
        <v>118</v>
      </c>
    </row>
    <row r="10" spans="2:13" ht="15">
      <c r="B10" s="180" t="s">
        <v>117</v>
      </c>
      <c r="D10" s="251" t="s">
        <v>29</v>
      </c>
      <c r="F10" s="250"/>
      <c r="G10" s="250"/>
      <c r="H10" s="964" t="s">
        <v>119</v>
      </c>
      <c r="I10" s="965"/>
      <c r="J10" s="180"/>
      <c r="L10" s="249">
        <v>42</v>
      </c>
      <c r="M10" s="247" t="s">
        <v>116</v>
      </c>
    </row>
    <row r="11" spans="2:13" ht="15">
      <c r="H11" s="964" t="s">
        <v>715</v>
      </c>
      <c r="I11" s="965"/>
      <c r="J11" s="180"/>
      <c r="L11" s="248">
        <v>40</v>
      </c>
      <c r="M11" s="247" t="s">
        <v>115</v>
      </c>
    </row>
    <row r="12" spans="2:13" ht="15">
      <c r="B12" s="246" t="s">
        <v>114</v>
      </c>
      <c r="C12" s="182"/>
      <c r="D12" s="967"/>
      <c r="E12" s="967"/>
      <c r="F12" s="182"/>
      <c r="G12" s="182"/>
      <c r="H12" s="182"/>
      <c r="I12" s="182"/>
      <c r="J12" s="182"/>
      <c r="K12" s="182"/>
      <c r="L12" s="182"/>
      <c r="M12" s="181"/>
    </row>
    <row r="13" spans="2:13">
      <c r="B13" s="968" t="s">
        <v>113</v>
      </c>
      <c r="C13" s="969"/>
      <c r="D13" s="969"/>
      <c r="E13" s="969"/>
      <c r="F13" s="969"/>
      <c r="G13" s="969"/>
      <c r="H13" s="969"/>
      <c r="I13" s="969"/>
      <c r="J13" s="969"/>
      <c r="K13" s="969"/>
      <c r="L13" s="969"/>
      <c r="M13" s="970"/>
    </row>
    <row r="14" spans="2:13">
      <c r="B14" s="182"/>
      <c r="C14" s="182"/>
      <c r="D14" s="182"/>
      <c r="E14" s="182"/>
      <c r="F14" s="182"/>
      <c r="G14" s="182"/>
      <c r="H14" s="182"/>
      <c r="I14" s="182"/>
      <c r="J14" s="182"/>
      <c r="K14" s="182"/>
      <c r="L14" s="182"/>
      <c r="M14" s="181"/>
    </row>
    <row r="15" spans="2:13" ht="15">
      <c r="B15" s="182"/>
      <c r="C15" s="194" t="str">
        <f>H9</f>
        <v>Proposed Fee (FY 2018-19):</v>
      </c>
      <c r="D15" s="182"/>
      <c r="E15" s="241">
        <f>L9</f>
        <v>44</v>
      </c>
      <c r="F15" s="241"/>
      <c r="G15" s="241"/>
      <c r="H15" s="194" t="s">
        <v>679</v>
      </c>
      <c r="J15" s="194"/>
      <c r="K15" s="182"/>
      <c r="L15" s="57">
        <f>E15-E16</f>
        <v>2</v>
      </c>
      <c r="M15" s="181"/>
    </row>
    <row r="16" spans="2:13" ht="15">
      <c r="B16" s="182"/>
      <c r="C16" s="194" t="str">
        <f>H10</f>
        <v>Proposed Fee (FY 2017-18):</v>
      </c>
      <c r="D16" s="182"/>
      <c r="E16" s="241">
        <f>L10</f>
        <v>42</v>
      </c>
      <c r="F16" s="241"/>
      <c r="G16" s="241"/>
      <c r="H16" s="194" t="s">
        <v>700</v>
      </c>
      <c r="J16" s="194"/>
      <c r="K16" s="182"/>
      <c r="L16" s="240">
        <f>L15/E16</f>
        <v>4.7619047619047616E-2</v>
      </c>
      <c r="M16" s="181"/>
    </row>
    <row r="17" spans="2:13" ht="15">
      <c r="B17" s="182"/>
      <c r="C17" s="194" t="str">
        <f>H11</f>
        <v>Current Fee    (FY 2016-17):</v>
      </c>
      <c r="D17" s="182"/>
      <c r="E17" s="241">
        <f>L11</f>
        <v>40</v>
      </c>
      <c r="F17" s="241"/>
      <c r="G17" s="241"/>
      <c r="H17" s="194" t="s">
        <v>112</v>
      </c>
      <c r="J17" s="194"/>
      <c r="K17" s="182"/>
      <c r="L17" s="57">
        <f>E16-E17</f>
        <v>2</v>
      </c>
      <c r="M17" s="181"/>
    </row>
    <row r="18" spans="2:13" ht="15">
      <c r="B18" s="182"/>
      <c r="C18" s="182"/>
      <c r="D18" s="182"/>
      <c r="E18" s="182"/>
      <c r="F18" s="182"/>
      <c r="G18" s="182"/>
      <c r="H18" s="194" t="s">
        <v>701</v>
      </c>
      <c r="J18" s="194"/>
      <c r="K18" s="182"/>
      <c r="L18" s="240">
        <f>L17/E17</f>
        <v>0.05</v>
      </c>
      <c r="M18" s="181"/>
    </row>
    <row r="19" spans="2:13" ht="15" thickBot="1">
      <c r="B19" s="245"/>
      <c r="C19" s="245"/>
      <c r="D19" s="245"/>
      <c r="E19" s="245"/>
      <c r="F19" s="245"/>
      <c r="G19" s="245"/>
      <c r="H19" s="245"/>
      <c r="I19" s="245"/>
      <c r="J19" s="245"/>
      <c r="K19" s="245"/>
      <c r="L19" s="245"/>
      <c r="M19" s="244"/>
    </row>
    <row r="20" spans="2:13" ht="15.75" thickTop="1">
      <c r="B20" s="182"/>
      <c r="C20" s="199" t="s">
        <v>111</v>
      </c>
      <c r="D20" s="182"/>
      <c r="E20" s="243">
        <v>38</v>
      </c>
      <c r="F20" s="241"/>
      <c r="G20" s="241"/>
      <c r="H20" s="199" t="s">
        <v>110</v>
      </c>
      <c r="J20" s="199"/>
      <c r="K20" s="182"/>
      <c r="L20" s="242" t="s">
        <v>109</v>
      </c>
      <c r="M20" s="181"/>
    </row>
    <row r="21" spans="2:13" ht="15">
      <c r="B21" s="182"/>
      <c r="C21" s="199" t="s">
        <v>108</v>
      </c>
      <c r="D21" s="182"/>
      <c r="E21" s="241">
        <f>E17-E20</f>
        <v>2</v>
      </c>
      <c r="F21" s="241"/>
      <c r="G21" s="241"/>
      <c r="H21" s="194" t="s">
        <v>107</v>
      </c>
      <c r="J21" s="194"/>
      <c r="K21" s="182"/>
      <c r="L21" s="240">
        <f>E21/E20</f>
        <v>5.2631578947368418E-2</v>
      </c>
      <c r="M21" s="181"/>
    </row>
    <row r="22" spans="2:13" ht="15" thickBot="1">
      <c r="B22" s="182"/>
      <c r="C22" s="182"/>
      <c r="D22" s="182"/>
      <c r="E22" s="182"/>
      <c r="F22" s="182"/>
      <c r="G22" s="182"/>
      <c r="H22" s="182"/>
      <c r="I22" s="182"/>
      <c r="J22" s="182"/>
      <c r="K22" s="182"/>
      <c r="L22" s="182"/>
      <c r="M22" s="181"/>
    </row>
    <row r="23" spans="2:13" ht="21" thickBot="1">
      <c r="B23" s="960" t="s">
        <v>104</v>
      </c>
      <c r="C23" s="961"/>
      <c r="D23" s="961"/>
      <c r="E23" s="961"/>
      <c r="F23" s="961"/>
      <c r="G23" s="961"/>
      <c r="H23" s="961"/>
      <c r="I23" s="961"/>
      <c r="J23" s="961"/>
      <c r="K23" s="961"/>
      <c r="L23" s="961"/>
      <c r="M23" s="962"/>
    </row>
    <row r="24" spans="2:13" ht="15.75" thickBot="1">
      <c r="B24" s="239"/>
      <c r="C24" s="940" t="s">
        <v>103</v>
      </c>
      <c r="D24" s="940"/>
      <c r="E24" s="940"/>
      <c r="F24" s="238"/>
      <c r="G24" s="237"/>
      <c r="H24" s="182"/>
      <c r="I24" s="940" t="s">
        <v>731</v>
      </c>
      <c r="J24" s="940"/>
      <c r="K24" s="940"/>
      <c r="L24" s="940"/>
      <c r="M24" s="941"/>
    </row>
    <row r="25" spans="2:13" ht="30.75" thickTop="1">
      <c r="B25" s="209" t="s">
        <v>102</v>
      </c>
      <c r="C25" s="194" t="s">
        <v>101</v>
      </c>
      <c r="D25" s="182"/>
      <c r="E25" s="182"/>
      <c r="F25" s="215"/>
      <c r="G25" s="214"/>
      <c r="H25" s="192" t="s">
        <v>28</v>
      </c>
      <c r="I25" s="194" t="s">
        <v>78</v>
      </c>
      <c r="J25" s="218"/>
      <c r="K25" s="182"/>
      <c r="L25" s="229" t="s">
        <v>702</v>
      </c>
      <c r="M25" s="228" t="s">
        <v>100</v>
      </c>
    </row>
    <row r="26" spans="2:13" ht="15">
      <c r="B26" s="196"/>
      <c r="C26" s="194" t="s">
        <v>99</v>
      </c>
      <c r="D26" s="182"/>
      <c r="E26" s="227">
        <v>5000</v>
      </c>
      <c r="F26" s="226"/>
      <c r="G26" s="225"/>
      <c r="H26" s="182"/>
      <c r="I26" s="213" t="s">
        <v>728</v>
      </c>
      <c r="J26" s="213"/>
      <c r="K26" s="182"/>
      <c r="L26" s="211">
        <f>G91*0.75</f>
        <v>313701.92307692312</v>
      </c>
      <c r="M26" s="210">
        <f>L26/$L$34</f>
        <v>0.59248161263960775</v>
      </c>
    </row>
    <row r="27" spans="2:13">
      <c r="B27" s="196"/>
      <c r="C27" s="182"/>
      <c r="D27" s="182"/>
      <c r="E27" s="224"/>
      <c r="F27" s="223"/>
      <c r="G27" s="222"/>
      <c r="H27" s="182"/>
      <c r="I27" s="213" t="s">
        <v>729</v>
      </c>
      <c r="J27" s="213"/>
      <c r="K27" s="182"/>
      <c r="L27" s="211">
        <f>G91*0.25</f>
        <v>104567.3076923077</v>
      </c>
      <c r="M27" s="210">
        <f>L27/$L$34</f>
        <v>0.19749387087986925</v>
      </c>
    </row>
    <row r="28" spans="2:13">
      <c r="B28" s="196"/>
      <c r="C28" s="182"/>
      <c r="D28" s="182"/>
      <c r="E28" s="224"/>
      <c r="F28" s="223"/>
      <c r="G28" s="222"/>
      <c r="H28" s="182"/>
      <c r="I28" s="213" t="s">
        <v>64</v>
      </c>
      <c r="J28" s="213"/>
      <c r="K28" s="182"/>
      <c r="L28" s="221">
        <f>C100</f>
        <v>15000</v>
      </c>
      <c r="M28" s="210">
        <f>L28/$L$34</f>
        <v>2.8330155271043312E-2</v>
      </c>
    </row>
    <row r="29" spans="2:13">
      <c r="B29" s="196"/>
      <c r="C29" s="182"/>
      <c r="D29" s="182"/>
      <c r="E29" s="182"/>
      <c r="F29" s="215"/>
      <c r="G29" s="214"/>
      <c r="H29" s="182"/>
      <c r="I29" s="213" t="s">
        <v>98</v>
      </c>
      <c r="J29" s="213"/>
      <c r="K29" s="182"/>
      <c r="L29" s="220">
        <f>C108</f>
        <v>0</v>
      </c>
      <c r="M29" s="210">
        <f>L29/$L$34</f>
        <v>0</v>
      </c>
    </row>
    <row r="30" spans="2:13">
      <c r="B30" s="196"/>
      <c r="C30" s="182"/>
      <c r="D30" s="182"/>
      <c r="E30" s="182"/>
      <c r="F30" s="215"/>
      <c r="G30" s="214"/>
      <c r="H30" s="182"/>
      <c r="I30" s="213" t="s">
        <v>97</v>
      </c>
      <c r="J30" s="213"/>
      <c r="K30" s="182"/>
      <c r="L30" s="220">
        <f>C116</f>
        <v>0</v>
      </c>
      <c r="M30" s="210">
        <f>L30/$L$34</f>
        <v>0</v>
      </c>
    </row>
    <row r="31" spans="2:13" ht="15">
      <c r="B31" s="209" t="s">
        <v>96</v>
      </c>
      <c r="C31" s="194" t="s">
        <v>95</v>
      </c>
      <c r="D31" s="182"/>
      <c r="E31" s="219">
        <f>L10</f>
        <v>42</v>
      </c>
      <c r="F31" s="206"/>
      <c r="G31" s="205"/>
      <c r="H31" s="192" t="s">
        <v>94</v>
      </c>
      <c r="I31" s="194" t="s">
        <v>58</v>
      </c>
      <c r="J31" s="218"/>
      <c r="K31" s="208" t="s">
        <v>57</v>
      </c>
      <c r="L31" s="182"/>
      <c r="M31" s="188"/>
    </row>
    <row r="32" spans="2:13">
      <c r="B32" s="236"/>
      <c r="C32" s="182"/>
      <c r="D32" s="182"/>
      <c r="E32" s="182"/>
      <c r="F32" s="215"/>
      <c r="G32" s="214"/>
      <c r="H32" s="182"/>
      <c r="I32" s="213" t="s">
        <v>93</v>
      </c>
      <c r="J32" s="213"/>
      <c r="K32" s="216">
        <f>B121</f>
        <v>0.2</v>
      </c>
      <c r="L32" s="211">
        <f>K32*($L$26+$L$27)</f>
        <v>83653.846153846171</v>
      </c>
      <c r="M32" s="210">
        <f>L32/$L$34</f>
        <v>0.15799509670389542</v>
      </c>
    </row>
    <row r="33" spans="2:13">
      <c r="B33" s="196"/>
      <c r="C33" s="182"/>
      <c r="D33" s="182"/>
      <c r="E33" s="182"/>
      <c r="F33" s="215"/>
      <c r="G33" s="214"/>
      <c r="H33" s="182"/>
      <c r="I33" s="213" t="s">
        <v>92</v>
      </c>
      <c r="J33" s="213"/>
      <c r="K33" s="212">
        <v>0.03</v>
      </c>
      <c r="L33" s="221">
        <f>K33*($L$26+$L$27)</f>
        <v>12548.076923076924</v>
      </c>
      <c r="M33" s="210">
        <f>L33/$L$34</f>
        <v>2.3699264505584308E-2</v>
      </c>
    </row>
    <row r="34" spans="2:13" ht="15">
      <c r="B34" s="209" t="s">
        <v>34</v>
      </c>
      <c r="C34" s="194" t="s">
        <v>707</v>
      </c>
      <c r="D34" s="182"/>
      <c r="E34" s="207">
        <f>E26*E31</f>
        <v>210000</v>
      </c>
      <c r="F34" s="206"/>
      <c r="G34" s="205"/>
      <c r="H34" s="192" t="s">
        <v>91</v>
      </c>
      <c r="I34" s="194" t="s">
        <v>708</v>
      </c>
      <c r="J34" s="194"/>
      <c r="K34" s="182"/>
      <c r="L34" s="204">
        <f>SUM(L26:L33)</f>
        <v>529471.15384615387</v>
      </c>
      <c r="M34" s="203">
        <f>L34/$L$34</f>
        <v>1</v>
      </c>
    </row>
    <row r="35" spans="2:13" ht="15" thickBot="1">
      <c r="B35" s="187"/>
      <c r="C35" s="185"/>
      <c r="D35" s="185"/>
      <c r="E35" s="185"/>
      <c r="F35" s="202"/>
      <c r="G35" s="185"/>
      <c r="H35" s="185"/>
      <c r="I35" s="185"/>
      <c r="J35" s="185"/>
      <c r="K35" s="185"/>
      <c r="L35" s="185"/>
      <c r="M35" s="183"/>
    </row>
    <row r="36" spans="2:13" ht="15">
      <c r="B36" s="192" t="s">
        <v>90</v>
      </c>
      <c r="C36" s="195" t="s">
        <v>703</v>
      </c>
      <c r="E36" s="201">
        <f>E34/L34</f>
        <v>0.39662217379460635</v>
      </c>
      <c r="M36" s="197"/>
    </row>
    <row r="37" spans="2:13" ht="15">
      <c r="B37" s="192" t="s">
        <v>89</v>
      </c>
      <c r="C37" s="195" t="s">
        <v>106</v>
      </c>
      <c r="E37" s="200">
        <f>L34/E26</f>
        <v>105.89423076923077</v>
      </c>
      <c r="M37" s="197"/>
    </row>
    <row r="38" spans="2:13" ht="15">
      <c r="B38" s="192" t="s">
        <v>87</v>
      </c>
      <c r="C38" s="195" t="s">
        <v>105</v>
      </c>
      <c r="E38" s="198">
        <f>E31-E37</f>
        <v>-63.894230769230774</v>
      </c>
      <c r="M38" s="197"/>
    </row>
    <row r="39" spans="2:13" ht="15">
      <c r="B39" s="209"/>
      <c r="C39" s="235"/>
      <c r="D39" s="182"/>
      <c r="E39" s="195"/>
      <c r="F39" s="195"/>
      <c r="G39" s="195"/>
      <c r="H39" s="194"/>
      <c r="I39" s="182"/>
      <c r="J39" s="182"/>
      <c r="K39" s="182"/>
      <c r="L39" s="234"/>
      <c r="M39" s="197"/>
    </row>
    <row r="40" spans="2:13" ht="15">
      <c r="B40" s="192" t="s">
        <v>85</v>
      </c>
      <c r="C40" s="194" t="s">
        <v>704</v>
      </c>
      <c r="D40" s="182"/>
      <c r="E40" s="182"/>
      <c r="F40" s="182"/>
      <c r="G40" s="182"/>
      <c r="H40" s="182"/>
      <c r="I40" s="182"/>
      <c r="J40" s="182"/>
      <c r="K40" s="182"/>
      <c r="L40" s="193">
        <f>L10*E26</f>
        <v>210000</v>
      </c>
      <c r="M40" s="188"/>
    </row>
    <row r="41" spans="2:13" ht="15">
      <c r="B41" s="192" t="s">
        <v>84</v>
      </c>
      <c r="C41" s="194" t="s">
        <v>716</v>
      </c>
      <c r="D41" s="182"/>
      <c r="E41" s="182"/>
      <c r="F41" s="182"/>
      <c r="G41" s="182"/>
      <c r="H41" s="182"/>
      <c r="I41" s="182"/>
      <c r="J41" s="182"/>
      <c r="K41" s="182"/>
      <c r="L41" s="193">
        <f>L11*E26</f>
        <v>200000</v>
      </c>
      <c r="M41" s="188"/>
    </row>
    <row r="42" spans="2:13" ht="15.75" thickBot="1">
      <c r="B42" s="192" t="s">
        <v>83</v>
      </c>
      <c r="C42" s="191" t="s">
        <v>705</v>
      </c>
      <c r="D42" s="190"/>
      <c r="E42" s="190"/>
      <c r="F42" s="190"/>
      <c r="G42" s="190"/>
      <c r="H42" s="190"/>
      <c r="I42" s="190"/>
      <c r="J42" s="190"/>
      <c r="K42" s="190"/>
      <c r="L42" s="189">
        <f>L40-L41</f>
        <v>10000</v>
      </c>
      <c r="M42" s="188"/>
    </row>
    <row r="43" spans="2:13" ht="18.75" thickTop="1" thickBot="1">
      <c r="B43" s="187"/>
      <c r="C43" s="186"/>
      <c r="D43" s="185"/>
      <c r="E43" s="185"/>
      <c r="F43" s="185"/>
      <c r="G43" s="185"/>
      <c r="H43" s="185"/>
      <c r="I43" s="185"/>
      <c r="J43" s="185"/>
      <c r="K43" s="185"/>
      <c r="L43" s="233"/>
      <c r="M43" s="183"/>
    </row>
    <row r="44" spans="2:13" ht="15.75" thickBot="1">
      <c r="C44" s="199"/>
      <c r="D44" s="182"/>
      <c r="E44" s="182"/>
      <c r="F44" s="182"/>
      <c r="G44" s="182"/>
      <c r="H44" s="182"/>
      <c r="I44" s="182"/>
      <c r="J44" s="182"/>
      <c r="K44" s="182"/>
      <c r="L44" s="232"/>
    </row>
    <row r="45" spans="2:13" ht="21" thickBot="1">
      <c r="B45" s="960" t="s">
        <v>680</v>
      </c>
      <c r="C45" s="961"/>
      <c r="D45" s="961"/>
      <c r="E45" s="961"/>
      <c r="F45" s="961"/>
      <c r="G45" s="961"/>
      <c r="H45" s="961"/>
      <c r="I45" s="961"/>
      <c r="J45" s="961"/>
      <c r="K45" s="961"/>
      <c r="L45" s="961"/>
      <c r="M45" s="962"/>
    </row>
    <row r="46" spans="2:13" ht="15.75" thickBot="1">
      <c r="B46" s="231"/>
      <c r="C46" s="939" t="s">
        <v>103</v>
      </c>
      <c r="D46" s="939"/>
      <c r="E46" s="939"/>
      <c r="F46" s="182"/>
      <c r="G46" s="182"/>
      <c r="H46" s="230"/>
      <c r="I46" s="940" t="s">
        <v>732</v>
      </c>
      <c r="J46" s="940"/>
      <c r="K46" s="940"/>
      <c r="L46" s="940"/>
      <c r="M46" s="941"/>
    </row>
    <row r="47" spans="2:13" ht="30.75" thickTop="1">
      <c r="B47" s="209" t="s">
        <v>102</v>
      </c>
      <c r="C47" s="194" t="s">
        <v>101</v>
      </c>
      <c r="D47" s="208"/>
      <c r="E47" s="182"/>
      <c r="F47" s="215"/>
      <c r="G47" s="214"/>
      <c r="H47" s="192" t="s">
        <v>28</v>
      </c>
      <c r="I47" s="194" t="s">
        <v>78</v>
      </c>
      <c r="J47" s="218"/>
      <c r="K47" s="182"/>
      <c r="L47" s="229" t="s">
        <v>706</v>
      </c>
      <c r="M47" s="228" t="s">
        <v>100</v>
      </c>
    </row>
    <row r="48" spans="2:13" ht="15">
      <c r="B48" s="196"/>
      <c r="C48" s="194" t="s">
        <v>99</v>
      </c>
      <c r="D48" s="182"/>
      <c r="E48" s="227">
        <v>5000</v>
      </c>
      <c r="F48" s="226"/>
      <c r="G48" s="225"/>
      <c r="H48" s="182"/>
      <c r="I48" s="213" t="s">
        <v>733</v>
      </c>
      <c r="J48" s="213"/>
      <c r="K48" s="182"/>
      <c r="L48" s="211">
        <f>'[9]Form 2C - Cost Recovery'!F144*0.75</f>
        <v>0</v>
      </c>
      <c r="M48" s="210" t="e">
        <f>L48/$L$56</f>
        <v>#DIV/0!</v>
      </c>
    </row>
    <row r="49" spans="2:13">
      <c r="B49" s="196"/>
      <c r="C49" s="182"/>
      <c r="D49" s="182"/>
      <c r="E49" s="224"/>
      <c r="F49" s="223"/>
      <c r="G49" s="222"/>
      <c r="H49" s="182"/>
      <c r="I49" s="213" t="s">
        <v>734</v>
      </c>
      <c r="J49" s="213"/>
      <c r="K49" s="182"/>
      <c r="L49" s="211">
        <f>'[9]Form 2C - Cost Recovery'!F145*0.25</f>
        <v>0</v>
      </c>
      <c r="M49" s="210" t="e">
        <f>L49/$L$56</f>
        <v>#DIV/0!</v>
      </c>
    </row>
    <row r="50" spans="2:13">
      <c r="B50" s="196"/>
      <c r="C50" s="182"/>
      <c r="D50" s="182"/>
      <c r="E50" s="224"/>
      <c r="F50" s="223"/>
      <c r="G50" s="222"/>
      <c r="H50" s="182"/>
      <c r="I50" s="213" t="s">
        <v>64</v>
      </c>
      <c r="J50" s="213"/>
      <c r="K50" s="182"/>
      <c r="L50" s="221">
        <f>'[9]Form 2C - Cost Recovery'!B153</f>
        <v>0</v>
      </c>
      <c r="M50" s="210" t="e">
        <f>L50/$L$56</f>
        <v>#DIV/0!</v>
      </c>
    </row>
    <row r="51" spans="2:13">
      <c r="B51" s="196"/>
      <c r="C51" s="182"/>
      <c r="D51" s="182"/>
      <c r="E51" s="182"/>
      <c r="F51" s="215"/>
      <c r="G51" s="214"/>
      <c r="H51" s="182"/>
      <c r="I51" s="213" t="s">
        <v>98</v>
      </c>
      <c r="J51" s="213"/>
      <c r="K51" s="182"/>
      <c r="L51" s="220">
        <f>'[9]Form 2C - Cost Recovery'!B161</f>
        <v>0</v>
      </c>
      <c r="M51" s="210" t="e">
        <f>L51/$L$56</f>
        <v>#DIV/0!</v>
      </c>
    </row>
    <row r="52" spans="2:13">
      <c r="B52" s="196"/>
      <c r="C52" s="182"/>
      <c r="D52" s="182"/>
      <c r="E52" s="182"/>
      <c r="F52" s="215"/>
      <c r="G52" s="214"/>
      <c r="H52" s="182"/>
      <c r="I52" s="213" t="s">
        <v>97</v>
      </c>
      <c r="J52" s="213"/>
      <c r="K52" s="182"/>
      <c r="L52" s="220">
        <f>'[9]Form 2C - Cost Recovery'!B169</f>
        <v>0</v>
      </c>
      <c r="M52" s="210">
        <f>L52/$L$34</f>
        <v>0</v>
      </c>
    </row>
    <row r="53" spans="2:13" ht="15">
      <c r="B53" s="209" t="s">
        <v>96</v>
      </c>
      <c r="C53" s="194" t="s">
        <v>95</v>
      </c>
      <c r="D53" s="208"/>
      <c r="E53" s="219">
        <f>L9</f>
        <v>44</v>
      </c>
      <c r="F53" s="206"/>
      <c r="G53" s="205"/>
      <c r="H53" s="192" t="s">
        <v>94</v>
      </c>
      <c r="I53" s="194" t="s">
        <v>58</v>
      </c>
      <c r="J53" s="218"/>
      <c r="K53" s="208" t="s">
        <v>57</v>
      </c>
      <c r="L53" s="182"/>
      <c r="M53" s="188"/>
    </row>
    <row r="54" spans="2:13">
      <c r="B54" s="196"/>
      <c r="C54" s="182"/>
      <c r="D54" s="217"/>
      <c r="E54" s="182"/>
      <c r="F54" s="215"/>
      <c r="G54" s="214"/>
      <c r="H54" s="182"/>
      <c r="I54" s="213" t="s">
        <v>93</v>
      </c>
      <c r="J54" s="213"/>
      <c r="K54" s="216">
        <f>B175</f>
        <v>0</v>
      </c>
      <c r="L54" s="211">
        <f>K54*($L$48+$L$49)</f>
        <v>0</v>
      </c>
      <c r="M54" s="210" t="e">
        <f>L54/$L$56</f>
        <v>#DIV/0!</v>
      </c>
    </row>
    <row r="55" spans="2:13">
      <c r="B55" s="196"/>
      <c r="C55" s="182"/>
      <c r="D55" s="182"/>
      <c r="E55" s="182"/>
      <c r="F55" s="215"/>
      <c r="G55" s="214"/>
      <c r="H55" s="182"/>
      <c r="I55" s="213" t="s">
        <v>92</v>
      </c>
      <c r="J55" s="213"/>
      <c r="K55" s="212">
        <v>0.03</v>
      </c>
      <c r="L55" s="211">
        <f>K55*($L$48+$L$49)</f>
        <v>0</v>
      </c>
      <c r="M55" s="210" t="e">
        <f>L55/$L$56</f>
        <v>#DIV/0!</v>
      </c>
    </row>
    <row r="56" spans="2:13" ht="15">
      <c r="B56" s="209" t="s">
        <v>34</v>
      </c>
      <c r="C56" s="194" t="s">
        <v>735</v>
      </c>
      <c r="D56" s="208"/>
      <c r="E56" s="207">
        <f>E48*E53</f>
        <v>220000</v>
      </c>
      <c r="F56" s="206"/>
      <c r="G56" s="205"/>
      <c r="H56" s="192" t="s">
        <v>91</v>
      </c>
      <c r="I56" s="194" t="s">
        <v>736</v>
      </c>
      <c r="J56" s="194"/>
      <c r="K56" s="182"/>
      <c r="L56" s="204">
        <f>SUM(L48:L55)</f>
        <v>0</v>
      </c>
      <c r="M56" s="203" t="e">
        <f>L56/$L$56</f>
        <v>#DIV/0!</v>
      </c>
    </row>
    <row r="57" spans="2:13" ht="15" thickBot="1">
      <c r="B57" s="187"/>
      <c r="C57" s="185"/>
      <c r="D57" s="185"/>
      <c r="E57" s="185"/>
      <c r="F57" s="202"/>
      <c r="G57" s="185"/>
      <c r="H57" s="185"/>
      <c r="I57" s="185"/>
      <c r="J57" s="185"/>
      <c r="K57" s="185"/>
      <c r="L57" s="185"/>
      <c r="M57" s="183"/>
    </row>
    <row r="58" spans="2:13" ht="15">
      <c r="B58" s="192" t="s">
        <v>90</v>
      </c>
      <c r="C58" s="199" t="s">
        <v>681</v>
      </c>
      <c r="D58" s="192"/>
      <c r="E58" s="201" t="e">
        <f>E56/L56</f>
        <v>#DIV/0!</v>
      </c>
      <c r="F58" s="182"/>
      <c r="G58" s="182"/>
      <c r="L58" s="182"/>
      <c r="M58" s="197"/>
    </row>
    <row r="59" spans="2:13" ht="15">
      <c r="B59" s="192" t="s">
        <v>89</v>
      </c>
      <c r="C59" s="199" t="s">
        <v>88</v>
      </c>
      <c r="D59" s="192"/>
      <c r="E59" s="200">
        <f>L56/E48</f>
        <v>0</v>
      </c>
      <c r="F59" s="182"/>
      <c r="G59" s="182"/>
      <c r="L59" s="182"/>
      <c r="M59" s="197"/>
    </row>
    <row r="60" spans="2:13" ht="15">
      <c r="B60" s="192" t="s">
        <v>87</v>
      </c>
      <c r="C60" s="199" t="s">
        <v>86</v>
      </c>
      <c r="D60" s="192"/>
      <c r="E60" s="198">
        <f>E53-E59</f>
        <v>44</v>
      </c>
      <c r="F60" s="182"/>
      <c r="G60" s="182"/>
      <c r="L60" s="182"/>
      <c r="M60" s="197"/>
    </row>
    <row r="61" spans="2:13" ht="15">
      <c r="B61" s="196"/>
      <c r="C61" s="182"/>
      <c r="D61" s="182"/>
      <c r="E61" s="195"/>
      <c r="F61" s="195"/>
      <c r="G61" s="195"/>
      <c r="H61" s="194"/>
      <c r="I61" s="182"/>
      <c r="J61" s="182"/>
      <c r="K61" s="182"/>
      <c r="L61" s="182"/>
      <c r="M61" s="188"/>
    </row>
    <row r="62" spans="2:13" ht="15">
      <c r="B62" s="192" t="s">
        <v>85</v>
      </c>
      <c r="C62" s="194" t="s">
        <v>682</v>
      </c>
      <c r="D62" s="182"/>
      <c r="E62" s="182"/>
      <c r="F62" s="182"/>
      <c r="G62" s="182"/>
      <c r="H62" s="182"/>
      <c r="I62" s="182"/>
      <c r="J62" s="182"/>
      <c r="K62" s="182"/>
      <c r="L62" s="193">
        <f>L9*E48</f>
        <v>220000</v>
      </c>
      <c r="M62" s="188"/>
    </row>
    <row r="63" spans="2:13" ht="15">
      <c r="B63" s="192" t="s">
        <v>84</v>
      </c>
      <c r="C63" s="194" t="s">
        <v>704</v>
      </c>
      <c r="D63" s="182"/>
      <c r="E63" s="182"/>
      <c r="F63" s="182"/>
      <c r="G63" s="182"/>
      <c r="H63" s="182"/>
      <c r="I63" s="182"/>
      <c r="J63" s="182"/>
      <c r="K63" s="182"/>
      <c r="L63" s="193">
        <f>L10*E26</f>
        <v>210000</v>
      </c>
      <c r="M63" s="188"/>
    </row>
    <row r="64" spans="2:13" ht="15.75" thickBot="1">
      <c r="B64" s="192" t="s">
        <v>83</v>
      </c>
      <c r="C64" s="191" t="s">
        <v>683</v>
      </c>
      <c r="D64" s="190"/>
      <c r="E64" s="190"/>
      <c r="F64" s="190"/>
      <c r="G64" s="190"/>
      <c r="H64" s="190"/>
      <c r="I64" s="190"/>
      <c r="J64" s="190"/>
      <c r="K64" s="190"/>
      <c r="L64" s="189">
        <f>L62-L63</f>
        <v>10000</v>
      </c>
      <c r="M64" s="188"/>
    </row>
    <row r="65" spans="2:19" ht="16.5" thickTop="1" thickBot="1">
      <c r="B65" s="187"/>
      <c r="C65" s="186"/>
      <c r="D65" s="185"/>
      <c r="E65" s="185"/>
      <c r="F65" s="185"/>
      <c r="G65" s="185"/>
      <c r="H65" s="185"/>
      <c r="I65" s="185"/>
      <c r="J65" s="185"/>
      <c r="K65" s="185"/>
      <c r="L65" s="184"/>
      <c r="M65" s="183"/>
    </row>
    <row r="66" spans="2:19" ht="19.5" customHeight="1">
      <c r="B66" s="182"/>
      <c r="D66" s="182"/>
      <c r="E66" s="182"/>
      <c r="F66" s="182"/>
      <c r="G66" s="182"/>
      <c r="H66" s="182"/>
      <c r="I66" s="182"/>
      <c r="J66" s="182"/>
      <c r="K66" s="182"/>
      <c r="L66" s="182"/>
      <c r="M66" s="181"/>
    </row>
    <row r="71" spans="2:19" ht="15">
      <c r="B71" s="180" t="s">
        <v>730</v>
      </c>
    </row>
    <row r="72" spans="2:19" ht="15" thickBot="1"/>
    <row r="73" spans="2:19" ht="21" thickBot="1">
      <c r="B73" s="172" t="s">
        <v>79</v>
      </c>
      <c r="C73" s="171"/>
      <c r="D73" s="171"/>
      <c r="E73" s="171"/>
      <c r="F73" s="171"/>
      <c r="G73" s="171"/>
      <c r="H73" s="171"/>
      <c r="I73" s="171"/>
      <c r="J73" s="171"/>
      <c r="K73" s="171"/>
      <c r="L73" s="170"/>
      <c r="M73" s="98"/>
      <c r="N73" s="98"/>
      <c r="O73" s="98"/>
      <c r="P73" s="98"/>
      <c r="Q73" s="98"/>
      <c r="R73" s="98"/>
      <c r="S73" s="98"/>
    </row>
    <row r="74" spans="2:19" ht="20.25">
      <c r="B74" s="169" t="s">
        <v>78</v>
      </c>
      <c r="C74" s="168"/>
      <c r="D74" s="167"/>
      <c r="E74" s="167"/>
      <c r="F74" s="167"/>
      <c r="G74" s="167"/>
      <c r="H74" s="167"/>
      <c r="I74" s="167"/>
      <c r="J74" s="167"/>
      <c r="K74" s="167"/>
      <c r="L74" s="167"/>
      <c r="M74" s="98"/>
      <c r="N74" s="98"/>
      <c r="O74" s="98"/>
      <c r="P74" s="98"/>
      <c r="Q74" s="98"/>
      <c r="R74" s="98"/>
      <c r="S74" s="98"/>
    </row>
    <row r="75" spans="2:19" ht="20.25">
      <c r="B75" s="114" t="s">
        <v>77</v>
      </c>
      <c r="C75" s="109"/>
      <c r="D75" s="109"/>
      <c r="E75" s="109"/>
      <c r="F75" s="109"/>
      <c r="G75" s="109"/>
      <c r="H75" s="98"/>
      <c r="I75" s="145"/>
      <c r="J75" s="145"/>
      <c r="K75" s="145"/>
      <c r="L75" s="145"/>
      <c r="M75" s="98"/>
      <c r="N75" s="98"/>
      <c r="O75" s="98"/>
      <c r="P75" s="98"/>
      <c r="Q75" s="98"/>
      <c r="R75" s="98"/>
      <c r="S75" s="98"/>
    </row>
    <row r="76" spans="2:19" ht="20.25">
      <c r="B76" s="99" t="s">
        <v>76</v>
      </c>
      <c r="C76" s="99"/>
      <c r="D76" s="99"/>
      <c r="E76" s="99"/>
      <c r="F76" s="99"/>
      <c r="G76" s="99"/>
      <c r="H76" s="115"/>
      <c r="I76" s="166"/>
      <c r="J76" s="145"/>
      <c r="K76" s="145"/>
      <c r="L76" s="145"/>
      <c r="M76" s="98"/>
      <c r="N76" s="98"/>
      <c r="O76" s="98"/>
      <c r="P76" s="98"/>
      <c r="Q76" s="98"/>
      <c r="R76" s="98"/>
      <c r="S76" s="98"/>
    </row>
    <row r="77" spans="2:19" ht="20.25">
      <c r="B77" s="99" t="s">
        <v>75</v>
      </c>
      <c r="C77" s="99"/>
      <c r="D77" s="99"/>
      <c r="E77" s="99"/>
      <c r="F77" s="99"/>
      <c r="G77" s="99"/>
      <c r="H77" s="115"/>
      <c r="I77" s="166"/>
      <c r="J77" s="145"/>
      <c r="K77" s="145"/>
      <c r="L77" s="145"/>
      <c r="M77" s="98"/>
      <c r="N77" s="98"/>
      <c r="O77" s="98"/>
      <c r="P77" s="98"/>
      <c r="Q77" s="98"/>
      <c r="R77" s="98"/>
      <c r="S77" s="98"/>
    </row>
    <row r="78" spans="2:19" ht="20.25">
      <c r="B78" s="113"/>
      <c r="C78" s="113"/>
      <c r="D78" s="113"/>
      <c r="E78" s="113"/>
      <c r="F78" s="113"/>
      <c r="G78" s="113"/>
      <c r="H78" s="112"/>
      <c r="I78" s="145"/>
      <c r="J78" s="145"/>
      <c r="K78" s="145"/>
      <c r="L78" s="145"/>
      <c r="M78" s="112"/>
      <c r="N78" s="112"/>
      <c r="O78" s="112"/>
      <c r="P78" s="112"/>
      <c r="Q78" s="112"/>
      <c r="R78" s="112"/>
      <c r="S78" s="112"/>
    </row>
    <row r="79" spans="2:19" ht="51">
      <c r="B79" s="144" t="s">
        <v>74</v>
      </c>
      <c r="C79" s="144" t="s">
        <v>69</v>
      </c>
      <c r="D79" s="165" t="s">
        <v>73</v>
      </c>
      <c r="E79" s="164"/>
      <c r="F79" s="163"/>
      <c r="G79" s="162"/>
      <c r="H79" s="143" t="s">
        <v>72</v>
      </c>
      <c r="I79" s="142"/>
      <c r="J79" s="142"/>
      <c r="K79" s="142"/>
      <c r="L79" s="142"/>
      <c r="M79" s="142"/>
      <c r="N79" s="142"/>
      <c r="O79" s="142"/>
      <c r="P79" s="142"/>
      <c r="Q79" s="142"/>
      <c r="R79" s="142"/>
      <c r="S79" s="142"/>
    </row>
    <row r="80" spans="2:19" ht="15">
      <c r="B80" s="161">
        <v>1234</v>
      </c>
      <c r="C80" s="161" t="s">
        <v>82</v>
      </c>
      <c r="D80" s="945" t="s">
        <v>81</v>
      </c>
      <c r="E80" s="946"/>
      <c r="F80" s="946"/>
      <c r="G80" s="947"/>
      <c r="H80" s="179">
        <v>1.2</v>
      </c>
      <c r="I80" s="98"/>
      <c r="J80" s="98"/>
      <c r="K80" s="98"/>
      <c r="L80" s="98"/>
      <c r="M80" s="98"/>
      <c r="N80" s="98"/>
      <c r="O80" s="98"/>
      <c r="P80" s="98"/>
      <c r="Q80" s="98"/>
      <c r="R80" s="98"/>
      <c r="S80" s="98"/>
    </row>
    <row r="81" spans="2:19" ht="15">
      <c r="B81" s="159"/>
      <c r="C81" s="159"/>
      <c r="D81" s="957"/>
      <c r="E81" s="958"/>
      <c r="F81" s="958"/>
      <c r="G81" s="959"/>
      <c r="H81" s="176"/>
      <c r="I81" s="98"/>
      <c r="J81" s="98"/>
      <c r="K81" s="98"/>
      <c r="L81" s="98"/>
      <c r="M81" s="98"/>
      <c r="N81" s="98"/>
      <c r="O81" s="98"/>
      <c r="P81" s="98"/>
      <c r="Q81" s="98"/>
      <c r="R81" s="98"/>
      <c r="S81" s="98"/>
    </row>
    <row r="82" spans="2:19" ht="15">
      <c r="B82" s="178"/>
      <c r="C82" s="177"/>
      <c r="D82" s="957"/>
      <c r="E82" s="958"/>
      <c r="F82" s="958"/>
      <c r="G82" s="959"/>
      <c r="H82" s="176"/>
      <c r="I82" s="98"/>
      <c r="J82" s="98"/>
      <c r="K82" s="98"/>
      <c r="L82" s="98"/>
      <c r="M82" s="98"/>
      <c r="N82" s="98"/>
      <c r="O82" s="98"/>
      <c r="P82" s="98"/>
      <c r="Q82" s="98"/>
      <c r="R82" s="98"/>
      <c r="S82" s="98"/>
    </row>
    <row r="83" spans="2:19" ht="15">
      <c r="B83" s="175"/>
      <c r="C83" s="174"/>
      <c r="D83" s="948"/>
      <c r="E83" s="949"/>
      <c r="F83" s="949"/>
      <c r="G83" s="950"/>
      <c r="H83" s="173"/>
      <c r="I83" s="98"/>
      <c r="J83" s="98"/>
      <c r="K83" s="98"/>
      <c r="L83" s="98"/>
      <c r="M83" s="98"/>
      <c r="N83" s="98"/>
      <c r="O83" s="98"/>
      <c r="P83" s="98"/>
      <c r="Q83" s="98"/>
      <c r="R83" s="98"/>
      <c r="S83" s="98"/>
    </row>
    <row r="84" spans="2:19" ht="15">
      <c r="B84" s="152"/>
      <c r="C84" s="151"/>
      <c r="D84" s="150"/>
      <c r="E84" s="150"/>
      <c r="F84" s="149"/>
      <c r="G84" s="149"/>
      <c r="H84" s="148"/>
      <c r="I84" s="147"/>
      <c r="J84" s="147"/>
      <c r="K84" s="146"/>
      <c r="L84" s="98"/>
      <c r="M84" s="98"/>
      <c r="N84" s="98"/>
      <c r="O84" s="98"/>
      <c r="P84" s="98"/>
      <c r="Q84" s="98"/>
      <c r="R84" s="98"/>
      <c r="S84" s="98"/>
    </row>
    <row r="85" spans="2:19" ht="20.25">
      <c r="B85" s="99" t="s">
        <v>71</v>
      </c>
      <c r="C85" s="99"/>
      <c r="D85" s="99"/>
      <c r="E85" s="99"/>
      <c r="F85" s="99"/>
      <c r="G85" s="99"/>
      <c r="H85" s="99"/>
      <c r="I85" s="99"/>
      <c r="J85" s="145"/>
      <c r="K85" s="145"/>
      <c r="L85" s="98"/>
      <c r="M85" s="98"/>
      <c r="N85" s="98"/>
      <c r="O85" s="98"/>
      <c r="P85" s="98"/>
      <c r="Q85" s="98"/>
      <c r="R85" s="98"/>
      <c r="S85" s="98"/>
    </row>
    <row r="86" spans="2:19" ht="38.25">
      <c r="B86" s="143" t="s">
        <v>70</v>
      </c>
      <c r="C86" s="143" t="s">
        <v>69</v>
      </c>
      <c r="D86" s="144" t="s">
        <v>68</v>
      </c>
      <c r="E86" s="143" t="s">
        <v>67</v>
      </c>
      <c r="F86" s="143" t="s">
        <v>66</v>
      </c>
      <c r="G86" s="143" t="s">
        <v>65</v>
      </c>
      <c r="H86" s="98"/>
      <c r="I86" s="98"/>
      <c r="J86" s="98"/>
      <c r="K86" s="98"/>
      <c r="L86" s="142"/>
      <c r="M86" s="142"/>
      <c r="N86" s="142"/>
      <c r="O86" s="142"/>
      <c r="P86" s="142"/>
      <c r="Q86" s="142"/>
      <c r="R86" s="142"/>
      <c r="S86" s="142"/>
    </row>
    <row r="87" spans="2:19">
      <c r="B87" s="141">
        <f t="shared" ref="B87:C90" si="0">B80</f>
        <v>1234</v>
      </c>
      <c r="C87" s="140" t="str">
        <f t="shared" si="0"/>
        <v>Test</v>
      </c>
      <c r="D87" s="139">
        <v>145000</v>
      </c>
      <c r="E87" s="138">
        <f>H80*'[9]Form 2C - Cost Recovery'!$D$25</f>
        <v>6000</v>
      </c>
      <c r="F87" s="137">
        <f>D87/2080</f>
        <v>69.711538461538467</v>
      </c>
      <c r="G87" s="136">
        <f>$E87*F87</f>
        <v>418269.23076923081</v>
      </c>
      <c r="H87" s="98"/>
      <c r="I87" s="98"/>
      <c r="J87" s="98"/>
      <c r="K87" s="98"/>
      <c r="L87" s="98"/>
      <c r="M87" s="98"/>
      <c r="N87" s="98"/>
      <c r="O87" s="98"/>
      <c r="P87" s="98"/>
      <c r="Q87" s="98"/>
      <c r="R87" s="98"/>
      <c r="S87" s="98"/>
    </row>
    <row r="88" spans="2:19">
      <c r="B88" s="131">
        <f t="shared" si="0"/>
        <v>0</v>
      </c>
      <c r="C88" s="135">
        <f t="shared" si="0"/>
        <v>0</v>
      </c>
      <c r="D88" s="134"/>
      <c r="E88" s="133">
        <f>H81*'[9]Form 2C - Cost Recovery'!$D$25</f>
        <v>0</v>
      </c>
      <c r="F88" s="127">
        <f>D88/2080</f>
        <v>0</v>
      </c>
      <c r="G88" s="132">
        <f>$E88*F88</f>
        <v>0</v>
      </c>
      <c r="H88" s="98"/>
      <c r="I88" s="98"/>
      <c r="J88" s="98"/>
      <c r="K88" s="98"/>
      <c r="L88" s="98"/>
      <c r="M88" s="98"/>
      <c r="N88" s="98"/>
      <c r="O88" s="98"/>
      <c r="P88" s="98"/>
      <c r="Q88" s="98"/>
      <c r="R88" s="98"/>
      <c r="S88" s="98"/>
    </row>
    <row r="89" spans="2:19">
      <c r="B89" s="131">
        <f t="shared" si="0"/>
        <v>0</v>
      </c>
      <c r="C89" s="135">
        <f t="shared" si="0"/>
        <v>0</v>
      </c>
      <c r="D89" s="134"/>
      <c r="E89" s="133">
        <f>H82*'[9]Form 2C - Cost Recovery'!$D$25</f>
        <v>0</v>
      </c>
      <c r="F89" s="127">
        <f>D89/2080</f>
        <v>0</v>
      </c>
      <c r="G89" s="132">
        <f>$E89*F89</f>
        <v>0</v>
      </c>
      <c r="H89" s="98"/>
      <c r="I89" s="98"/>
      <c r="J89" s="98"/>
      <c r="K89" s="98"/>
      <c r="L89" s="98"/>
      <c r="M89" s="98"/>
      <c r="N89" s="98"/>
      <c r="O89" s="98"/>
      <c r="P89" s="98"/>
      <c r="Q89" s="98"/>
      <c r="R89" s="98"/>
      <c r="S89" s="98"/>
    </row>
    <row r="90" spans="2:19">
      <c r="B90" s="131">
        <f t="shared" si="0"/>
        <v>0</v>
      </c>
      <c r="C90" s="130">
        <f t="shared" si="0"/>
        <v>0</v>
      </c>
      <c r="D90" s="129"/>
      <c r="E90" s="128">
        <f>H83*'[9]Form 2C - Cost Recovery'!$D$25</f>
        <v>0</v>
      </c>
      <c r="F90" s="127">
        <f>D90/2080</f>
        <v>0</v>
      </c>
      <c r="G90" s="126">
        <f>$E90*F90</f>
        <v>0</v>
      </c>
      <c r="H90" s="98"/>
      <c r="I90" s="98"/>
      <c r="J90" s="98"/>
      <c r="K90" s="98"/>
      <c r="L90" s="98"/>
      <c r="M90" s="98"/>
      <c r="N90" s="98"/>
      <c r="O90" s="98"/>
      <c r="P90" s="98"/>
      <c r="Q90" s="98"/>
      <c r="R90" s="98"/>
      <c r="S90" s="98"/>
    </row>
    <row r="91" spans="2:19">
      <c r="B91" s="125"/>
      <c r="C91" s="125"/>
      <c r="D91" s="98"/>
      <c r="E91" s="124"/>
      <c r="F91" s="123" t="s">
        <v>59</v>
      </c>
      <c r="G91" s="122">
        <f>SUM(G87:G90)</f>
        <v>418269.23076923081</v>
      </c>
      <c r="H91" s="98"/>
      <c r="I91" s="98"/>
      <c r="J91" s="98"/>
      <c r="K91" s="98"/>
      <c r="L91" s="98"/>
      <c r="M91" s="98"/>
      <c r="N91" s="98"/>
      <c r="O91" s="98"/>
      <c r="P91" s="98"/>
      <c r="Q91" s="98"/>
      <c r="R91" s="98"/>
      <c r="S91" s="98"/>
    </row>
    <row r="92" spans="2:19">
      <c r="B92" s="121"/>
      <c r="C92" s="120"/>
      <c r="D92" s="119"/>
      <c r="E92" s="118"/>
      <c r="F92" s="118"/>
      <c r="G92" s="117"/>
      <c r="H92" s="98"/>
      <c r="I92" s="98"/>
      <c r="J92" s="98"/>
      <c r="K92" s="98"/>
      <c r="L92" s="98"/>
      <c r="M92" s="98"/>
      <c r="N92" s="98"/>
      <c r="O92" s="98"/>
      <c r="P92" s="98"/>
      <c r="Q92" s="98"/>
      <c r="R92" s="98"/>
      <c r="S92" s="98"/>
    </row>
    <row r="93" spans="2:19">
      <c r="B93" s="98"/>
      <c r="C93" s="98"/>
      <c r="D93" s="98"/>
      <c r="E93" s="98"/>
      <c r="F93" s="98"/>
      <c r="G93" s="98"/>
      <c r="H93" s="98"/>
      <c r="I93" s="98"/>
      <c r="J93" s="98"/>
      <c r="K93" s="98"/>
      <c r="L93" s="98"/>
      <c r="M93" s="98"/>
      <c r="N93" s="98"/>
      <c r="O93" s="98"/>
      <c r="P93" s="98"/>
      <c r="Q93" s="98"/>
      <c r="R93" s="98"/>
      <c r="S93" s="98"/>
    </row>
    <row r="94" spans="2:19">
      <c r="B94" s="114" t="s">
        <v>64</v>
      </c>
      <c r="C94" s="109"/>
      <c r="D94" s="99" t="s">
        <v>61</v>
      </c>
      <c r="E94" s="99"/>
      <c r="F94" s="99"/>
      <c r="G94" s="99"/>
      <c r="H94" s="99"/>
      <c r="I94" s="115"/>
      <c r="J94" s="115"/>
      <c r="K94" s="115"/>
      <c r="L94" s="115"/>
      <c r="M94" s="115"/>
      <c r="N94" s="115"/>
      <c r="O94" s="115"/>
      <c r="P94" s="115"/>
      <c r="Q94" s="115"/>
      <c r="R94" s="115"/>
      <c r="S94" s="115"/>
    </row>
    <row r="95" spans="2:19">
      <c r="B95" s="114"/>
      <c r="C95" s="114" t="s">
        <v>60</v>
      </c>
      <c r="D95" s="114" t="s">
        <v>44</v>
      </c>
      <c r="E95" s="109"/>
      <c r="F95" s="109"/>
      <c r="G95" s="109"/>
      <c r="H95" s="98"/>
      <c r="I95" s="98"/>
      <c r="J95" s="98"/>
      <c r="K95" s="98"/>
      <c r="L95" s="98"/>
      <c r="M95" s="98"/>
      <c r="N95" s="98"/>
      <c r="O95" s="98"/>
      <c r="P95" s="98"/>
      <c r="Q95" s="98"/>
      <c r="R95" s="98"/>
      <c r="S95" s="98"/>
    </row>
    <row r="96" spans="2:19">
      <c r="B96" s="113">
        <v>1</v>
      </c>
      <c r="C96" s="98">
        <v>15000</v>
      </c>
      <c r="D96" s="98" t="s">
        <v>80</v>
      </c>
      <c r="E96" s="98"/>
      <c r="F96" s="98"/>
      <c r="G96" s="98"/>
      <c r="H96" s="98"/>
      <c r="I96" s="98"/>
      <c r="J96" s="98"/>
      <c r="K96" s="98"/>
      <c r="L96" s="98"/>
      <c r="M96" s="98"/>
      <c r="N96" s="98"/>
      <c r="O96" s="98"/>
      <c r="P96" s="98"/>
      <c r="Q96" s="98"/>
      <c r="R96" s="98"/>
      <c r="S96" s="98"/>
    </row>
    <row r="97" spans="2:19">
      <c r="B97" s="113">
        <v>2</v>
      </c>
      <c r="C97" s="113"/>
      <c r="D97" s="113"/>
      <c r="E97" s="113"/>
      <c r="F97" s="113"/>
      <c r="G97" s="113"/>
      <c r="H97" s="112"/>
      <c r="I97" s="98"/>
      <c r="J97" s="98"/>
      <c r="K97" s="98"/>
      <c r="L97" s="98"/>
      <c r="M97" s="98"/>
      <c r="N97" s="98"/>
      <c r="O97" s="98"/>
      <c r="P97" s="98"/>
      <c r="Q97" s="98"/>
      <c r="R97" s="98"/>
      <c r="S97" s="98"/>
    </row>
    <row r="98" spans="2:19">
      <c r="B98" s="113">
        <v>3</v>
      </c>
      <c r="C98" s="113"/>
      <c r="D98" s="113"/>
      <c r="E98" s="113"/>
      <c r="F98" s="113"/>
      <c r="G98" s="113"/>
      <c r="H98" s="112"/>
      <c r="I98" s="98"/>
      <c r="J98" s="98"/>
      <c r="K98" s="98"/>
      <c r="L98" s="98"/>
      <c r="M98" s="98"/>
      <c r="N98" s="98"/>
      <c r="O98" s="98"/>
      <c r="P98" s="98"/>
      <c r="Q98" s="98"/>
      <c r="R98" s="98"/>
      <c r="S98" s="98"/>
    </row>
    <row r="99" spans="2:19">
      <c r="B99" s="109"/>
      <c r="C99" s="109"/>
      <c r="D99" s="109"/>
      <c r="E99" s="109"/>
      <c r="F99" s="109"/>
      <c r="G99" s="109"/>
      <c r="H99" s="98"/>
      <c r="I99" s="98"/>
      <c r="J99" s="98"/>
      <c r="K99" s="98"/>
      <c r="L99" s="98"/>
      <c r="M99" s="98"/>
      <c r="N99" s="98"/>
      <c r="O99" s="98"/>
      <c r="P99" s="98"/>
      <c r="Q99" s="98"/>
      <c r="R99" s="98"/>
      <c r="S99" s="98"/>
    </row>
    <row r="100" spans="2:19">
      <c r="B100" s="111" t="s">
        <v>59</v>
      </c>
      <c r="C100" s="110">
        <f>SUM(C96:C98)</f>
        <v>15000</v>
      </c>
      <c r="D100" s="109"/>
      <c r="E100" s="109"/>
      <c r="F100" s="109"/>
      <c r="G100" s="109"/>
      <c r="H100" s="98"/>
      <c r="I100" s="98"/>
      <c r="J100" s="98"/>
      <c r="K100" s="98"/>
      <c r="L100" s="98"/>
      <c r="M100" s="98"/>
      <c r="N100" s="98"/>
      <c r="O100" s="98"/>
      <c r="P100" s="98"/>
      <c r="Q100" s="98"/>
      <c r="R100" s="98"/>
      <c r="S100" s="98"/>
    </row>
    <row r="101" spans="2:19">
      <c r="B101" s="109"/>
      <c r="C101" s="109"/>
      <c r="D101" s="109"/>
      <c r="E101" s="109"/>
      <c r="F101" s="109"/>
      <c r="G101" s="109"/>
      <c r="H101" s="98"/>
      <c r="I101" s="98"/>
      <c r="J101" s="98"/>
      <c r="K101" s="98"/>
      <c r="L101" s="98"/>
      <c r="M101" s="98"/>
      <c r="N101" s="98"/>
      <c r="O101" s="98"/>
      <c r="P101" s="98"/>
      <c r="Q101" s="98"/>
      <c r="R101" s="98"/>
      <c r="S101" s="98"/>
    </row>
    <row r="102" spans="2:19">
      <c r="B102" s="114" t="s">
        <v>63</v>
      </c>
      <c r="C102" s="109"/>
      <c r="D102" s="99" t="s">
        <v>61</v>
      </c>
      <c r="E102" s="99"/>
      <c r="F102" s="99"/>
      <c r="G102" s="99"/>
      <c r="H102" s="99"/>
      <c r="I102" s="115"/>
      <c r="J102" s="115"/>
      <c r="K102" s="115"/>
      <c r="L102" s="115"/>
      <c r="M102" s="115"/>
      <c r="N102" s="115"/>
      <c r="O102" s="115"/>
      <c r="P102" s="115"/>
      <c r="Q102" s="115"/>
      <c r="R102" s="115"/>
      <c r="S102" s="115"/>
    </row>
    <row r="103" spans="2:19">
      <c r="B103" s="114"/>
      <c r="C103" s="114" t="s">
        <v>60</v>
      </c>
      <c r="D103" s="114" t="s">
        <v>44</v>
      </c>
      <c r="E103" s="113"/>
      <c r="F103" s="113"/>
      <c r="G103" s="113"/>
      <c r="H103" s="98"/>
      <c r="I103" s="98"/>
      <c r="J103" s="98"/>
      <c r="K103" s="98"/>
      <c r="L103" s="98"/>
      <c r="M103" s="98"/>
      <c r="N103" s="98"/>
      <c r="O103" s="98"/>
      <c r="P103" s="98"/>
      <c r="Q103" s="98"/>
      <c r="R103" s="98"/>
      <c r="S103" s="98"/>
    </row>
    <row r="104" spans="2:19">
      <c r="B104" s="113">
        <v>1</v>
      </c>
      <c r="C104" s="98"/>
      <c r="D104" s="98"/>
      <c r="E104" s="98"/>
      <c r="F104" s="98"/>
      <c r="G104" s="98"/>
      <c r="H104" s="98"/>
      <c r="I104" s="98"/>
      <c r="J104" s="98"/>
      <c r="K104" s="98"/>
      <c r="L104" s="98"/>
      <c r="M104" s="98"/>
      <c r="N104" s="98"/>
      <c r="O104" s="98"/>
      <c r="P104" s="98"/>
      <c r="Q104" s="98"/>
      <c r="R104" s="98"/>
      <c r="S104" s="98"/>
    </row>
    <row r="105" spans="2:19">
      <c r="B105" s="113">
        <v>2</v>
      </c>
      <c r="C105" s="113"/>
      <c r="D105" s="113"/>
      <c r="E105" s="113"/>
      <c r="F105" s="113"/>
      <c r="G105" s="113"/>
      <c r="H105" s="112"/>
      <c r="I105" s="98"/>
      <c r="J105" s="98"/>
      <c r="K105" s="98"/>
      <c r="L105" s="98"/>
      <c r="M105" s="98"/>
      <c r="N105" s="98"/>
      <c r="O105" s="98"/>
      <c r="P105" s="98"/>
      <c r="Q105" s="98"/>
      <c r="R105" s="98"/>
      <c r="S105" s="98"/>
    </row>
    <row r="106" spans="2:19">
      <c r="B106" s="113">
        <v>3</v>
      </c>
      <c r="C106" s="113"/>
      <c r="D106" s="113"/>
      <c r="E106" s="113"/>
      <c r="F106" s="113"/>
      <c r="G106" s="113"/>
      <c r="H106" s="112"/>
      <c r="I106" s="98"/>
      <c r="J106" s="98"/>
      <c r="K106" s="98"/>
      <c r="L106" s="98"/>
      <c r="M106" s="98"/>
      <c r="N106" s="98"/>
      <c r="O106" s="98"/>
      <c r="P106" s="98"/>
      <c r="Q106" s="98"/>
      <c r="R106" s="98"/>
      <c r="S106" s="98"/>
    </row>
    <row r="107" spans="2:19">
      <c r="B107" s="109"/>
      <c r="C107" s="109"/>
      <c r="D107" s="109"/>
      <c r="E107" s="109"/>
      <c r="F107" s="109"/>
      <c r="G107" s="109"/>
      <c r="H107" s="98"/>
      <c r="I107" s="98"/>
      <c r="J107" s="98"/>
      <c r="K107" s="98"/>
      <c r="L107" s="98"/>
      <c r="M107" s="98"/>
      <c r="N107" s="98"/>
      <c r="O107" s="98"/>
      <c r="P107" s="98"/>
      <c r="Q107" s="98"/>
      <c r="R107" s="98"/>
      <c r="S107" s="98"/>
    </row>
    <row r="108" spans="2:19">
      <c r="B108" s="111" t="s">
        <v>59</v>
      </c>
      <c r="C108" s="110">
        <f>SUM(C104:C106)</f>
        <v>0</v>
      </c>
      <c r="D108" s="109"/>
      <c r="E108" s="109"/>
      <c r="F108" s="109"/>
      <c r="G108" s="109"/>
      <c r="H108" s="98"/>
      <c r="I108" s="98"/>
      <c r="J108" s="98"/>
      <c r="K108" s="98"/>
      <c r="L108" s="98"/>
      <c r="M108" s="98"/>
      <c r="N108" s="98"/>
      <c r="O108" s="98"/>
      <c r="P108" s="98"/>
      <c r="Q108" s="98"/>
      <c r="R108" s="98"/>
      <c r="S108" s="98"/>
    </row>
    <row r="109" spans="2:19">
      <c r="B109" s="114"/>
      <c r="C109" s="116"/>
      <c r="D109" s="109"/>
      <c r="E109" s="109"/>
      <c r="F109" s="109"/>
      <c r="G109" s="109"/>
      <c r="H109" s="98"/>
      <c r="I109" s="98"/>
      <c r="J109" s="98"/>
      <c r="K109" s="98"/>
      <c r="L109" s="98"/>
      <c r="M109" s="98"/>
      <c r="N109" s="98"/>
      <c r="O109" s="98"/>
      <c r="P109" s="98"/>
      <c r="Q109" s="98"/>
      <c r="R109" s="98"/>
      <c r="S109" s="98"/>
    </row>
    <row r="110" spans="2:19">
      <c r="B110" s="114" t="s">
        <v>62</v>
      </c>
      <c r="C110" s="109"/>
      <c r="D110" s="99" t="s">
        <v>61</v>
      </c>
      <c r="E110" s="99"/>
      <c r="F110" s="99"/>
      <c r="G110" s="99"/>
      <c r="H110" s="99"/>
      <c r="I110" s="115"/>
      <c r="J110" s="115"/>
      <c r="K110" s="115"/>
      <c r="L110" s="115"/>
      <c r="M110" s="115"/>
      <c r="N110" s="115"/>
      <c r="O110" s="115"/>
      <c r="P110" s="115"/>
      <c r="Q110" s="115"/>
      <c r="R110" s="115"/>
      <c r="S110" s="115"/>
    </row>
    <row r="111" spans="2:19">
      <c r="B111" s="114"/>
      <c r="C111" s="114" t="s">
        <v>60</v>
      </c>
      <c r="D111" s="114" t="s">
        <v>44</v>
      </c>
      <c r="E111" s="113"/>
      <c r="F111" s="113"/>
      <c r="G111" s="113"/>
      <c r="H111" s="98"/>
      <c r="I111" s="98"/>
      <c r="J111" s="98"/>
      <c r="K111" s="98"/>
      <c r="L111" s="98"/>
      <c r="M111" s="98"/>
      <c r="N111" s="98"/>
      <c r="O111" s="98"/>
      <c r="P111" s="98"/>
      <c r="Q111" s="98"/>
      <c r="R111" s="98"/>
      <c r="S111" s="98"/>
    </row>
    <row r="112" spans="2:19">
      <c r="B112" s="113">
        <v>1</v>
      </c>
      <c r="C112" s="98"/>
      <c r="D112" s="98"/>
      <c r="E112" s="98"/>
      <c r="F112" s="98"/>
      <c r="G112" s="98"/>
      <c r="H112" s="98"/>
      <c r="I112" s="98"/>
      <c r="J112" s="98"/>
      <c r="K112" s="98"/>
      <c r="L112" s="98"/>
      <c r="M112" s="98"/>
      <c r="N112" s="98"/>
      <c r="O112" s="98"/>
      <c r="P112" s="98"/>
      <c r="Q112" s="98"/>
      <c r="R112" s="98"/>
      <c r="S112" s="98"/>
    </row>
    <row r="113" spans="2:19">
      <c r="B113" s="113">
        <v>2</v>
      </c>
      <c r="C113" s="113"/>
      <c r="D113" s="113"/>
      <c r="E113" s="113"/>
      <c r="F113" s="113"/>
      <c r="G113" s="113"/>
      <c r="H113" s="112"/>
      <c r="I113" s="98"/>
      <c r="J113" s="98"/>
      <c r="K113" s="98"/>
      <c r="L113" s="98"/>
      <c r="M113" s="98"/>
      <c r="N113" s="98"/>
      <c r="O113" s="98"/>
      <c r="P113" s="98"/>
      <c r="Q113" s="98"/>
      <c r="R113" s="98"/>
      <c r="S113" s="98"/>
    </row>
    <row r="114" spans="2:19">
      <c r="B114" s="113">
        <v>3</v>
      </c>
      <c r="C114" s="113"/>
      <c r="D114" s="113"/>
      <c r="E114" s="113"/>
      <c r="F114" s="113"/>
      <c r="G114" s="113"/>
      <c r="H114" s="112"/>
      <c r="I114" s="98"/>
      <c r="J114" s="98"/>
      <c r="K114" s="98"/>
      <c r="L114" s="98"/>
      <c r="M114" s="98"/>
      <c r="N114" s="98"/>
      <c r="O114" s="98"/>
      <c r="P114" s="98"/>
      <c r="Q114" s="98"/>
      <c r="R114" s="98"/>
      <c r="S114" s="98"/>
    </row>
    <row r="115" spans="2:19">
      <c r="B115" s="109"/>
      <c r="C115" s="109"/>
      <c r="D115" s="109"/>
      <c r="E115" s="109"/>
      <c r="F115" s="109"/>
      <c r="G115" s="109"/>
      <c r="H115" s="98"/>
      <c r="I115" s="98"/>
      <c r="J115" s="98"/>
      <c r="K115" s="98"/>
      <c r="L115" s="98"/>
      <c r="M115" s="98"/>
      <c r="N115" s="98"/>
      <c r="O115" s="98"/>
      <c r="P115" s="98"/>
      <c r="Q115" s="98"/>
      <c r="R115" s="98"/>
      <c r="S115" s="98"/>
    </row>
    <row r="116" spans="2:19">
      <c r="B116" s="111" t="s">
        <v>59</v>
      </c>
      <c r="C116" s="110">
        <f>SUM(C112:C114)</f>
        <v>0</v>
      </c>
      <c r="D116" s="109"/>
      <c r="E116" s="109"/>
      <c r="F116" s="109"/>
      <c r="G116" s="109"/>
      <c r="H116" s="98"/>
      <c r="I116" s="98"/>
      <c r="J116" s="98"/>
      <c r="K116" s="98"/>
      <c r="L116" s="98"/>
      <c r="M116" s="98"/>
      <c r="N116" s="98"/>
      <c r="O116" s="98"/>
      <c r="P116" s="98"/>
      <c r="Q116" s="98"/>
      <c r="R116" s="98"/>
      <c r="S116" s="98"/>
    </row>
    <row r="117" spans="2:19" ht="15.75" thickBot="1">
      <c r="B117" s="109"/>
      <c r="C117" s="109"/>
      <c r="D117" s="109"/>
      <c r="E117" s="109"/>
      <c r="F117" s="109"/>
      <c r="G117" s="109"/>
      <c r="H117" s="102"/>
      <c r="I117" s="102"/>
      <c r="J117" s="98"/>
      <c r="K117" s="98"/>
      <c r="L117" s="98"/>
      <c r="M117" s="98"/>
      <c r="N117" s="98"/>
      <c r="O117" s="98"/>
      <c r="P117" s="98"/>
      <c r="Q117" s="98"/>
      <c r="R117" s="98"/>
      <c r="S117" s="98"/>
    </row>
    <row r="118" spans="2:19" ht="20.25">
      <c r="B118" s="108" t="s">
        <v>58</v>
      </c>
      <c r="C118" s="108"/>
      <c r="D118" s="107"/>
      <c r="E118" s="107"/>
      <c r="F118" s="106"/>
      <c r="G118" s="106"/>
      <c r="H118" s="102"/>
      <c r="I118" s="102"/>
      <c r="J118" s="102"/>
      <c r="K118" s="102"/>
      <c r="L118" s="102"/>
      <c r="M118" s="102"/>
      <c r="N118" s="102"/>
      <c r="O118" s="102"/>
      <c r="P118" s="102"/>
      <c r="Q118" s="102"/>
      <c r="R118" s="102"/>
      <c r="S118" s="102"/>
    </row>
    <row r="119" spans="2:19" ht="15">
      <c r="B119" s="105"/>
      <c r="C119" s="105"/>
      <c r="D119" s="102"/>
      <c r="E119" s="102"/>
      <c r="F119" s="104"/>
      <c r="G119" s="104"/>
      <c r="H119" s="102"/>
      <c r="I119" s="102"/>
      <c r="J119" s="102"/>
      <c r="K119" s="102"/>
      <c r="L119" s="102"/>
      <c r="M119" s="102"/>
      <c r="N119" s="102"/>
      <c r="O119" s="102"/>
      <c r="P119" s="102"/>
      <c r="Q119" s="102"/>
      <c r="R119" s="102"/>
      <c r="S119" s="102"/>
    </row>
    <row r="120" spans="2:19" ht="15">
      <c r="B120" s="103" t="s">
        <v>57</v>
      </c>
      <c r="C120" s="103" t="s">
        <v>56</v>
      </c>
      <c r="D120" s="102"/>
      <c r="E120" s="102"/>
      <c r="F120" s="102"/>
      <c r="G120" s="102"/>
      <c r="H120" s="98"/>
      <c r="I120" s="98"/>
      <c r="J120" s="98"/>
      <c r="K120" s="98"/>
      <c r="L120" s="102"/>
      <c r="M120" s="102"/>
      <c r="N120" s="102"/>
      <c r="O120" s="102"/>
      <c r="P120" s="102"/>
      <c r="Q120" s="102"/>
      <c r="R120" s="102"/>
      <c r="S120" s="102"/>
    </row>
    <row r="121" spans="2:19">
      <c r="B121" s="101">
        <v>0.2</v>
      </c>
      <c r="C121" s="100" t="s">
        <v>55</v>
      </c>
      <c r="D121" s="99"/>
      <c r="E121" s="99"/>
      <c r="F121" s="99"/>
      <c r="G121" s="99"/>
      <c r="H121" s="99"/>
      <c r="I121" s="98"/>
      <c r="J121" s="98"/>
      <c r="K121" s="98"/>
      <c r="L121" s="98"/>
      <c r="M121" s="98"/>
      <c r="N121" s="98"/>
      <c r="O121" s="98"/>
      <c r="P121" s="98"/>
      <c r="Q121" s="98"/>
      <c r="R121" s="98"/>
      <c r="S121" s="98"/>
    </row>
    <row r="126" spans="2:19" ht="15" thickBot="1"/>
    <row r="127" spans="2:19" ht="21" thickBot="1">
      <c r="B127" s="172" t="s">
        <v>684</v>
      </c>
      <c r="C127" s="171"/>
      <c r="D127" s="171"/>
      <c r="E127" s="171"/>
      <c r="F127" s="171"/>
      <c r="G127" s="171"/>
      <c r="H127" s="171"/>
      <c r="I127" s="171"/>
      <c r="J127" s="171"/>
      <c r="K127" s="171"/>
      <c r="L127" s="170"/>
      <c r="M127" s="98"/>
      <c r="N127" s="98"/>
      <c r="O127" s="98"/>
      <c r="P127" s="98"/>
      <c r="Q127" s="98"/>
      <c r="R127" s="98"/>
    </row>
    <row r="128" spans="2:19" ht="20.25">
      <c r="B128" s="169" t="s">
        <v>78</v>
      </c>
      <c r="C128" s="168"/>
      <c r="D128" s="167"/>
      <c r="E128" s="167"/>
      <c r="F128" s="167"/>
      <c r="G128" s="167"/>
      <c r="H128" s="167"/>
      <c r="I128" s="167"/>
      <c r="J128" s="167"/>
      <c r="K128" s="167"/>
      <c r="L128" s="167"/>
      <c r="M128" s="98"/>
      <c r="N128" s="98"/>
      <c r="O128" s="98"/>
      <c r="P128" s="98"/>
      <c r="Q128" s="98"/>
      <c r="R128" s="98"/>
    </row>
    <row r="129" spans="2:18" ht="20.25">
      <c r="B129" s="114" t="s">
        <v>77</v>
      </c>
      <c r="C129" s="109"/>
      <c r="D129" s="109"/>
      <c r="E129" s="109"/>
      <c r="F129" s="109"/>
      <c r="G129" s="109"/>
      <c r="H129" s="98"/>
      <c r="I129" s="145"/>
      <c r="J129" s="145"/>
      <c r="K129" s="145"/>
      <c r="L129" s="145"/>
      <c r="M129" s="98"/>
      <c r="N129" s="98"/>
      <c r="O129" s="98"/>
      <c r="P129" s="98"/>
      <c r="Q129" s="98"/>
      <c r="R129" s="98"/>
    </row>
    <row r="130" spans="2:18" ht="20.25">
      <c r="B130" s="99" t="s">
        <v>76</v>
      </c>
      <c r="C130" s="99"/>
      <c r="D130" s="99"/>
      <c r="E130" s="99"/>
      <c r="F130" s="99"/>
      <c r="G130" s="99"/>
      <c r="H130" s="115"/>
      <c r="I130" s="166"/>
      <c r="J130" s="145"/>
      <c r="K130" s="145"/>
      <c r="L130" s="145"/>
      <c r="M130" s="98"/>
      <c r="N130" s="98"/>
      <c r="O130" s="98"/>
      <c r="P130" s="98"/>
      <c r="Q130" s="98"/>
      <c r="R130" s="98"/>
    </row>
    <row r="131" spans="2:18" ht="20.25">
      <c r="B131" s="99" t="s">
        <v>75</v>
      </c>
      <c r="C131" s="99"/>
      <c r="D131" s="99"/>
      <c r="E131" s="99"/>
      <c r="F131" s="99"/>
      <c r="G131" s="99"/>
      <c r="H131" s="115"/>
      <c r="I131" s="166"/>
      <c r="J131" s="145"/>
      <c r="K131" s="145"/>
      <c r="L131" s="145"/>
      <c r="M131" s="98"/>
      <c r="N131" s="98"/>
      <c r="O131" s="98"/>
      <c r="P131" s="98"/>
      <c r="Q131" s="98"/>
      <c r="R131" s="98"/>
    </row>
    <row r="132" spans="2:18" ht="20.25">
      <c r="B132" s="113"/>
      <c r="C132" s="113"/>
      <c r="D132" s="113"/>
      <c r="E132" s="113"/>
      <c r="F132" s="113"/>
      <c r="G132" s="113"/>
      <c r="H132" s="112"/>
      <c r="I132" s="145"/>
      <c r="J132" s="145"/>
      <c r="K132" s="145"/>
      <c r="L132" s="145"/>
      <c r="M132" s="112"/>
      <c r="N132" s="112"/>
      <c r="O132" s="112"/>
      <c r="P132" s="112"/>
      <c r="Q132" s="112"/>
      <c r="R132" s="112"/>
    </row>
    <row r="133" spans="2:18" ht="51">
      <c r="B133" s="144" t="s">
        <v>74</v>
      </c>
      <c r="C133" s="144" t="s">
        <v>69</v>
      </c>
      <c r="D133" s="165" t="s">
        <v>73</v>
      </c>
      <c r="E133" s="164"/>
      <c r="F133" s="163"/>
      <c r="G133" s="162"/>
      <c r="H133" s="143" t="s">
        <v>72</v>
      </c>
      <c r="I133" s="142"/>
      <c r="J133" s="142"/>
      <c r="K133" s="142"/>
      <c r="L133" s="142"/>
      <c r="M133" s="142"/>
      <c r="N133" s="142"/>
      <c r="O133" s="142"/>
      <c r="P133" s="142"/>
      <c r="Q133" s="142"/>
      <c r="R133" s="142"/>
    </row>
    <row r="134" spans="2:18" ht="15">
      <c r="B134" s="161"/>
      <c r="C134" s="161"/>
      <c r="D134" s="951"/>
      <c r="E134" s="952"/>
      <c r="F134" s="952"/>
      <c r="G134" s="953"/>
      <c r="H134" s="160"/>
      <c r="I134" s="98"/>
      <c r="J134" s="98"/>
      <c r="K134" s="98"/>
      <c r="L134" s="98"/>
      <c r="M134" s="98"/>
      <c r="N134" s="98"/>
      <c r="O134" s="98"/>
      <c r="P134" s="98"/>
      <c r="Q134" s="98"/>
      <c r="R134" s="98"/>
    </row>
    <row r="135" spans="2:18" ht="15">
      <c r="B135" s="159"/>
      <c r="C135" s="159"/>
      <c r="D135" s="954"/>
      <c r="E135" s="955"/>
      <c r="F135" s="955"/>
      <c r="G135" s="956"/>
      <c r="H135" s="156"/>
      <c r="I135" s="98"/>
      <c r="J135" s="98"/>
      <c r="K135" s="98"/>
      <c r="L135" s="98"/>
      <c r="M135" s="98"/>
      <c r="N135" s="98"/>
      <c r="O135" s="98"/>
      <c r="P135" s="98"/>
      <c r="Q135" s="98"/>
      <c r="R135" s="98"/>
    </row>
    <row r="136" spans="2:18" ht="15">
      <c r="B136" s="158"/>
      <c r="C136" s="157"/>
      <c r="D136" s="954"/>
      <c r="E136" s="955"/>
      <c r="F136" s="955"/>
      <c r="G136" s="956"/>
      <c r="H136" s="156"/>
      <c r="I136" s="98"/>
      <c r="J136" s="98"/>
      <c r="K136" s="98"/>
      <c r="L136" s="98"/>
      <c r="M136" s="98"/>
      <c r="N136" s="98"/>
      <c r="O136" s="98"/>
      <c r="P136" s="98"/>
      <c r="Q136" s="98"/>
      <c r="R136" s="98"/>
    </row>
    <row r="137" spans="2:18" ht="15">
      <c r="B137" s="155"/>
      <c r="C137" s="154"/>
      <c r="D137" s="942"/>
      <c r="E137" s="943"/>
      <c r="F137" s="943"/>
      <c r="G137" s="944"/>
      <c r="H137" s="153"/>
      <c r="I137" s="98"/>
      <c r="J137" s="98"/>
      <c r="K137" s="98"/>
      <c r="L137" s="98"/>
      <c r="M137" s="98"/>
      <c r="N137" s="98"/>
      <c r="O137" s="98"/>
      <c r="P137" s="98"/>
      <c r="Q137" s="98"/>
      <c r="R137" s="98"/>
    </row>
    <row r="138" spans="2:18" ht="15">
      <c r="B138" s="152"/>
      <c r="C138" s="151"/>
      <c r="D138" s="150"/>
      <c r="E138" s="150"/>
      <c r="F138" s="149"/>
      <c r="G138" s="149"/>
      <c r="H138" s="148"/>
      <c r="I138" s="147"/>
      <c r="J138" s="147"/>
      <c r="K138" s="146"/>
      <c r="L138" s="98"/>
      <c r="M138" s="98"/>
      <c r="N138" s="98"/>
      <c r="O138" s="98"/>
      <c r="P138" s="98"/>
      <c r="Q138" s="98"/>
      <c r="R138" s="98"/>
    </row>
    <row r="139" spans="2:18" ht="20.25">
      <c r="B139" s="99" t="s">
        <v>71</v>
      </c>
      <c r="C139" s="99"/>
      <c r="D139" s="99"/>
      <c r="E139" s="99"/>
      <c r="F139" s="99"/>
      <c r="G139" s="99"/>
      <c r="H139" s="99"/>
      <c r="I139" s="99"/>
      <c r="J139" s="145"/>
      <c r="K139" s="145"/>
      <c r="L139" s="98"/>
      <c r="M139" s="98"/>
      <c r="N139" s="98"/>
      <c r="O139" s="98"/>
      <c r="P139" s="98"/>
      <c r="Q139" s="98"/>
      <c r="R139" s="98"/>
    </row>
    <row r="140" spans="2:18" ht="38.25">
      <c r="B140" s="143" t="s">
        <v>70</v>
      </c>
      <c r="C140" s="143" t="s">
        <v>69</v>
      </c>
      <c r="D140" s="144" t="s">
        <v>68</v>
      </c>
      <c r="E140" s="143" t="s">
        <v>67</v>
      </c>
      <c r="F140" s="143" t="s">
        <v>66</v>
      </c>
      <c r="G140" s="143" t="s">
        <v>65</v>
      </c>
      <c r="H140" s="98"/>
      <c r="I140" s="98"/>
      <c r="J140" s="98"/>
      <c r="K140" s="98"/>
      <c r="L140" s="142"/>
      <c r="M140" s="142"/>
      <c r="N140" s="142"/>
      <c r="O140" s="142"/>
      <c r="P140" s="142"/>
      <c r="Q140" s="142"/>
      <c r="R140" s="142"/>
    </row>
    <row r="141" spans="2:18">
      <c r="B141" s="141">
        <f t="shared" ref="B141:C144" si="1">B134</f>
        <v>0</v>
      </c>
      <c r="C141" s="140">
        <f t="shared" si="1"/>
        <v>0</v>
      </c>
      <c r="D141" s="139"/>
      <c r="E141" s="138">
        <f>H134*'[9]Form 2C - Cost Recovery'!$D$25</f>
        <v>0</v>
      </c>
      <c r="F141" s="137">
        <f>D141/2080</f>
        <v>0</v>
      </c>
      <c r="G141" s="136">
        <f>$E141*F141</f>
        <v>0</v>
      </c>
      <c r="H141" s="98"/>
      <c r="I141" s="98"/>
      <c r="J141" s="98"/>
      <c r="K141" s="98"/>
      <c r="L141" s="98"/>
      <c r="M141" s="98"/>
      <c r="N141" s="98"/>
      <c r="O141" s="98"/>
      <c r="P141" s="98"/>
      <c r="Q141" s="98"/>
      <c r="R141" s="98"/>
    </row>
    <row r="142" spans="2:18">
      <c r="B142" s="131">
        <f t="shared" si="1"/>
        <v>0</v>
      </c>
      <c r="C142" s="135">
        <f t="shared" si="1"/>
        <v>0</v>
      </c>
      <c r="D142" s="134"/>
      <c r="E142" s="133">
        <f>H135*'[9]Form 2C - Cost Recovery'!$D$25</f>
        <v>0</v>
      </c>
      <c r="F142" s="127">
        <f>D142/2080</f>
        <v>0</v>
      </c>
      <c r="G142" s="132">
        <f>$E142*F142</f>
        <v>0</v>
      </c>
      <c r="H142" s="98"/>
      <c r="I142" s="98"/>
      <c r="J142" s="98"/>
      <c r="K142" s="98"/>
      <c r="L142" s="98"/>
      <c r="M142" s="98"/>
      <c r="N142" s="98"/>
      <c r="O142" s="98"/>
      <c r="P142" s="98"/>
      <c r="Q142" s="98"/>
      <c r="R142" s="98"/>
    </row>
    <row r="143" spans="2:18">
      <c r="B143" s="131">
        <f t="shared" si="1"/>
        <v>0</v>
      </c>
      <c r="C143" s="135">
        <f t="shared" si="1"/>
        <v>0</v>
      </c>
      <c r="D143" s="134"/>
      <c r="E143" s="133">
        <f>H136*'[9]Form 2C - Cost Recovery'!$D$25</f>
        <v>0</v>
      </c>
      <c r="F143" s="127">
        <f>D143/2080</f>
        <v>0</v>
      </c>
      <c r="G143" s="132">
        <f>$E143*F143</f>
        <v>0</v>
      </c>
      <c r="H143" s="98"/>
      <c r="I143" s="98"/>
      <c r="J143" s="98"/>
      <c r="K143" s="98"/>
      <c r="L143" s="98"/>
      <c r="M143" s="98"/>
      <c r="N143" s="98"/>
      <c r="O143" s="98"/>
      <c r="P143" s="98"/>
      <c r="Q143" s="98"/>
      <c r="R143" s="98"/>
    </row>
    <row r="144" spans="2:18">
      <c r="B144" s="131">
        <f t="shared" si="1"/>
        <v>0</v>
      </c>
      <c r="C144" s="130">
        <f t="shared" si="1"/>
        <v>0</v>
      </c>
      <c r="D144" s="129"/>
      <c r="E144" s="128">
        <f>H137*'[9]Form 2C - Cost Recovery'!$D$25</f>
        <v>0</v>
      </c>
      <c r="F144" s="127">
        <f>D144/2080</f>
        <v>0</v>
      </c>
      <c r="G144" s="126">
        <f>$E144*F144</f>
        <v>0</v>
      </c>
      <c r="H144" s="98"/>
      <c r="I144" s="98"/>
      <c r="J144" s="98"/>
      <c r="K144" s="98"/>
      <c r="L144" s="98"/>
      <c r="M144" s="98"/>
      <c r="N144" s="98"/>
      <c r="O144" s="98"/>
      <c r="P144" s="98"/>
      <c r="Q144" s="98"/>
      <c r="R144" s="98"/>
    </row>
    <row r="145" spans="2:18">
      <c r="B145" s="125"/>
      <c r="C145" s="125"/>
      <c r="D145" s="98"/>
      <c r="E145" s="124"/>
      <c r="F145" s="123" t="s">
        <v>59</v>
      </c>
      <c r="G145" s="122">
        <f>SUM(G141:G144)</f>
        <v>0</v>
      </c>
      <c r="H145" s="98"/>
      <c r="I145" s="98"/>
      <c r="J145" s="98"/>
      <c r="K145" s="98"/>
      <c r="L145" s="98"/>
      <c r="M145" s="98"/>
      <c r="N145" s="98"/>
      <c r="O145" s="98"/>
      <c r="P145" s="98"/>
      <c r="Q145" s="98"/>
      <c r="R145" s="98"/>
    </row>
    <row r="146" spans="2:18">
      <c r="B146" s="121"/>
      <c r="C146" s="120"/>
      <c r="D146" s="119"/>
      <c r="E146" s="118"/>
      <c r="F146" s="118"/>
      <c r="G146" s="117"/>
      <c r="H146" s="98"/>
      <c r="I146" s="98"/>
      <c r="J146" s="98"/>
      <c r="K146" s="98"/>
      <c r="L146" s="98"/>
      <c r="M146" s="98"/>
      <c r="N146" s="98"/>
      <c r="O146" s="98"/>
      <c r="P146" s="98"/>
      <c r="Q146" s="98"/>
      <c r="R146" s="98"/>
    </row>
    <row r="147" spans="2:18">
      <c r="B147" s="98"/>
      <c r="C147" s="98"/>
      <c r="D147" s="98"/>
      <c r="E147" s="98"/>
      <c r="F147" s="98"/>
      <c r="G147" s="98"/>
      <c r="H147" s="98"/>
      <c r="I147" s="98"/>
      <c r="J147" s="98"/>
      <c r="K147" s="98"/>
      <c r="L147" s="98"/>
      <c r="M147" s="98"/>
      <c r="N147" s="98"/>
      <c r="O147" s="98"/>
      <c r="P147" s="98"/>
      <c r="Q147" s="98"/>
      <c r="R147" s="98"/>
    </row>
    <row r="148" spans="2:18">
      <c r="B148" s="114" t="s">
        <v>64</v>
      </c>
      <c r="C148" s="109"/>
      <c r="D148" s="99" t="s">
        <v>61</v>
      </c>
      <c r="E148" s="99"/>
      <c r="F148" s="99"/>
      <c r="G148" s="99"/>
      <c r="H148" s="99"/>
      <c r="I148" s="115"/>
      <c r="J148" s="115"/>
      <c r="K148" s="115"/>
      <c r="L148" s="115"/>
      <c r="M148" s="115"/>
      <c r="N148" s="115"/>
      <c r="O148" s="115"/>
      <c r="P148" s="115"/>
      <c r="Q148" s="115"/>
      <c r="R148" s="115"/>
    </row>
    <row r="149" spans="2:18">
      <c r="B149" s="114"/>
      <c r="C149" s="114" t="s">
        <v>60</v>
      </c>
      <c r="D149" s="114" t="s">
        <v>44</v>
      </c>
      <c r="E149" s="109"/>
      <c r="F149" s="109"/>
      <c r="G149" s="109"/>
      <c r="H149" s="98"/>
      <c r="I149" s="98"/>
      <c r="J149" s="98"/>
      <c r="K149" s="98"/>
      <c r="L149" s="98"/>
      <c r="M149" s="98"/>
      <c r="N149" s="98"/>
      <c r="O149" s="98"/>
      <c r="P149" s="98"/>
      <c r="Q149" s="98"/>
      <c r="R149" s="98"/>
    </row>
    <row r="150" spans="2:18">
      <c r="B150" s="113">
        <v>1</v>
      </c>
      <c r="C150" s="98"/>
      <c r="D150" s="98"/>
      <c r="E150" s="98"/>
      <c r="F150" s="98"/>
      <c r="G150" s="98"/>
      <c r="H150" s="98"/>
      <c r="I150" s="98"/>
      <c r="J150" s="98"/>
      <c r="K150" s="98"/>
      <c r="L150" s="98"/>
      <c r="M150" s="98"/>
      <c r="N150" s="98"/>
      <c r="O150" s="98"/>
      <c r="P150" s="98"/>
      <c r="Q150" s="98"/>
      <c r="R150" s="98"/>
    </row>
    <row r="151" spans="2:18">
      <c r="B151" s="113">
        <v>2</v>
      </c>
      <c r="C151" s="113"/>
      <c r="D151" s="113"/>
      <c r="E151" s="113"/>
      <c r="F151" s="113"/>
      <c r="G151" s="113"/>
      <c r="H151" s="112"/>
      <c r="I151" s="98"/>
      <c r="J151" s="98"/>
      <c r="K151" s="98"/>
      <c r="L151" s="98"/>
      <c r="M151" s="98"/>
      <c r="N151" s="98"/>
      <c r="O151" s="98"/>
      <c r="P151" s="98"/>
      <c r="Q151" s="98"/>
      <c r="R151" s="98"/>
    </row>
    <row r="152" spans="2:18">
      <c r="B152" s="113">
        <v>3</v>
      </c>
      <c r="C152" s="113"/>
      <c r="D152" s="113"/>
      <c r="E152" s="113"/>
      <c r="F152" s="113"/>
      <c r="G152" s="113"/>
      <c r="H152" s="112"/>
      <c r="I152" s="98"/>
      <c r="J152" s="98"/>
      <c r="K152" s="98"/>
      <c r="L152" s="98"/>
      <c r="M152" s="98"/>
      <c r="N152" s="98"/>
      <c r="O152" s="98"/>
      <c r="P152" s="98"/>
      <c r="Q152" s="98"/>
      <c r="R152" s="98"/>
    </row>
    <row r="153" spans="2:18">
      <c r="B153" s="109"/>
      <c r="C153" s="109"/>
      <c r="D153" s="109"/>
      <c r="E153" s="109"/>
      <c r="F153" s="109"/>
      <c r="G153" s="109"/>
      <c r="H153" s="98"/>
      <c r="I153" s="98"/>
      <c r="J153" s="98"/>
      <c r="K153" s="98"/>
      <c r="L153" s="98"/>
      <c r="M153" s="98"/>
      <c r="N153" s="98"/>
      <c r="O153" s="98"/>
      <c r="P153" s="98"/>
      <c r="Q153" s="98"/>
      <c r="R153" s="98"/>
    </row>
    <row r="154" spans="2:18">
      <c r="B154" s="111" t="s">
        <v>59</v>
      </c>
      <c r="C154" s="110">
        <f>SUM(C150:C152)</f>
        <v>0</v>
      </c>
      <c r="D154" s="109"/>
      <c r="E154" s="109"/>
      <c r="F154" s="109"/>
      <c r="G154" s="109"/>
      <c r="H154" s="98"/>
      <c r="I154" s="98"/>
      <c r="J154" s="98"/>
      <c r="K154" s="98"/>
      <c r="L154" s="98"/>
      <c r="M154" s="98"/>
      <c r="N154" s="98"/>
      <c r="O154" s="98"/>
      <c r="P154" s="98"/>
      <c r="Q154" s="98"/>
      <c r="R154" s="98"/>
    </row>
    <row r="155" spans="2:18">
      <c r="B155" s="109"/>
      <c r="C155" s="109"/>
      <c r="D155" s="109"/>
      <c r="E155" s="109"/>
      <c r="F155" s="109"/>
      <c r="G155" s="109"/>
      <c r="H155" s="98"/>
      <c r="I155" s="98"/>
      <c r="J155" s="98"/>
      <c r="K155" s="98"/>
      <c r="L155" s="98"/>
      <c r="M155" s="98"/>
      <c r="N155" s="98"/>
      <c r="O155" s="98"/>
      <c r="P155" s="98"/>
      <c r="Q155" s="98"/>
      <c r="R155" s="98"/>
    </row>
    <row r="156" spans="2:18">
      <c r="B156" s="114" t="s">
        <v>63</v>
      </c>
      <c r="C156" s="109"/>
      <c r="D156" s="99" t="s">
        <v>61</v>
      </c>
      <c r="E156" s="99"/>
      <c r="F156" s="99"/>
      <c r="G156" s="99"/>
      <c r="H156" s="99"/>
      <c r="I156" s="115"/>
      <c r="J156" s="115"/>
      <c r="K156" s="115"/>
      <c r="L156" s="115"/>
      <c r="M156" s="115"/>
      <c r="N156" s="115"/>
      <c r="O156" s="115"/>
      <c r="P156" s="115"/>
      <c r="Q156" s="115"/>
      <c r="R156" s="115"/>
    </row>
    <row r="157" spans="2:18">
      <c r="B157" s="114"/>
      <c r="C157" s="114" t="s">
        <v>60</v>
      </c>
      <c r="D157" s="114" t="s">
        <v>44</v>
      </c>
      <c r="E157" s="113"/>
      <c r="F157" s="113"/>
      <c r="G157" s="113"/>
      <c r="H157" s="98"/>
      <c r="I157" s="98"/>
      <c r="J157" s="98"/>
      <c r="K157" s="98"/>
      <c r="L157" s="98"/>
      <c r="M157" s="98"/>
      <c r="N157" s="98"/>
      <c r="O157" s="98"/>
      <c r="P157" s="98"/>
      <c r="Q157" s="98"/>
      <c r="R157" s="98"/>
    </row>
    <row r="158" spans="2:18">
      <c r="B158" s="113">
        <v>1</v>
      </c>
      <c r="C158" s="98"/>
      <c r="D158" s="98"/>
      <c r="E158" s="98"/>
      <c r="F158" s="98"/>
      <c r="G158" s="98"/>
      <c r="H158" s="98"/>
      <c r="I158" s="98"/>
      <c r="J158" s="98"/>
      <c r="K158" s="98"/>
      <c r="L158" s="98"/>
      <c r="M158" s="98"/>
      <c r="N158" s="98"/>
      <c r="O158" s="98"/>
      <c r="P158" s="98"/>
      <c r="Q158" s="98"/>
      <c r="R158" s="98"/>
    </row>
    <row r="159" spans="2:18">
      <c r="B159" s="113">
        <v>2</v>
      </c>
      <c r="C159" s="113"/>
      <c r="D159" s="113"/>
      <c r="E159" s="113"/>
      <c r="F159" s="113"/>
      <c r="G159" s="113"/>
      <c r="H159" s="112"/>
      <c r="I159" s="98"/>
      <c r="J159" s="98"/>
      <c r="K159" s="98"/>
      <c r="L159" s="98"/>
      <c r="M159" s="98"/>
      <c r="N159" s="98"/>
      <c r="O159" s="98"/>
      <c r="P159" s="98"/>
      <c r="Q159" s="98"/>
      <c r="R159" s="98"/>
    </row>
    <row r="160" spans="2:18">
      <c r="B160" s="113">
        <v>3</v>
      </c>
      <c r="C160" s="113"/>
      <c r="D160" s="113"/>
      <c r="E160" s="113"/>
      <c r="F160" s="113"/>
      <c r="G160" s="113"/>
      <c r="H160" s="112"/>
      <c r="I160" s="98"/>
      <c r="J160" s="98"/>
      <c r="K160" s="98"/>
      <c r="L160" s="98"/>
      <c r="M160" s="98"/>
      <c r="N160" s="98"/>
      <c r="O160" s="98"/>
      <c r="P160" s="98"/>
      <c r="Q160" s="98"/>
      <c r="R160" s="98"/>
    </row>
    <row r="161" spans="2:18">
      <c r="B161" s="109"/>
      <c r="C161" s="109"/>
      <c r="D161" s="109"/>
      <c r="E161" s="109"/>
      <c r="F161" s="109"/>
      <c r="G161" s="109"/>
      <c r="H161" s="98"/>
      <c r="I161" s="98"/>
      <c r="J161" s="98"/>
      <c r="K161" s="98"/>
      <c r="L161" s="98"/>
      <c r="M161" s="98"/>
      <c r="N161" s="98"/>
      <c r="O161" s="98"/>
      <c r="P161" s="98"/>
      <c r="Q161" s="98"/>
      <c r="R161" s="98"/>
    </row>
    <row r="162" spans="2:18">
      <c r="B162" s="111" t="s">
        <v>59</v>
      </c>
      <c r="C162" s="110">
        <f>SUM(C158:C160)</f>
        <v>0</v>
      </c>
      <c r="D162" s="109"/>
      <c r="E162" s="109"/>
      <c r="F162" s="109"/>
      <c r="G162" s="109"/>
      <c r="H162" s="98"/>
      <c r="I162" s="98"/>
      <c r="J162" s="98"/>
      <c r="K162" s="98"/>
      <c r="L162" s="98"/>
      <c r="M162" s="98"/>
      <c r="N162" s="98"/>
      <c r="O162" s="98"/>
      <c r="P162" s="98"/>
      <c r="Q162" s="98"/>
      <c r="R162" s="98"/>
    </row>
    <row r="163" spans="2:18">
      <c r="B163" s="114"/>
      <c r="C163" s="116"/>
      <c r="D163" s="109"/>
      <c r="E163" s="109"/>
      <c r="F163" s="109"/>
      <c r="G163" s="109"/>
      <c r="H163" s="98"/>
      <c r="I163" s="98"/>
      <c r="J163" s="98"/>
      <c r="K163" s="98"/>
      <c r="L163" s="98"/>
      <c r="M163" s="98"/>
      <c r="N163" s="98"/>
      <c r="O163" s="98"/>
      <c r="P163" s="98"/>
      <c r="Q163" s="98"/>
      <c r="R163" s="98"/>
    </row>
    <row r="164" spans="2:18">
      <c r="B164" s="114" t="s">
        <v>62</v>
      </c>
      <c r="C164" s="109"/>
      <c r="D164" s="99" t="s">
        <v>61</v>
      </c>
      <c r="E164" s="99"/>
      <c r="F164" s="99"/>
      <c r="G164" s="99"/>
      <c r="H164" s="99"/>
      <c r="I164" s="115"/>
      <c r="J164" s="115"/>
      <c r="K164" s="115"/>
      <c r="L164" s="115"/>
      <c r="M164" s="115"/>
      <c r="N164" s="115"/>
      <c r="O164" s="115"/>
      <c r="P164" s="115"/>
      <c r="Q164" s="115"/>
      <c r="R164" s="115"/>
    </row>
    <row r="165" spans="2:18">
      <c r="B165" s="114"/>
      <c r="C165" s="114" t="s">
        <v>60</v>
      </c>
      <c r="D165" s="114" t="s">
        <v>44</v>
      </c>
      <c r="E165" s="113"/>
      <c r="F165" s="113"/>
      <c r="G165" s="113"/>
      <c r="H165" s="98"/>
      <c r="I165" s="98"/>
      <c r="J165" s="98"/>
      <c r="K165" s="98"/>
      <c r="L165" s="98"/>
      <c r="M165" s="98"/>
      <c r="N165" s="98"/>
      <c r="O165" s="98"/>
      <c r="P165" s="98"/>
      <c r="Q165" s="98"/>
      <c r="R165" s="98"/>
    </row>
    <row r="166" spans="2:18">
      <c r="B166" s="113">
        <v>1</v>
      </c>
      <c r="C166" s="98"/>
      <c r="D166" s="98"/>
      <c r="E166" s="98"/>
      <c r="F166" s="98"/>
      <c r="G166" s="98"/>
      <c r="H166" s="98"/>
      <c r="I166" s="98"/>
      <c r="J166" s="98"/>
      <c r="K166" s="98"/>
      <c r="L166" s="98"/>
      <c r="M166" s="98"/>
      <c r="N166" s="98"/>
      <c r="O166" s="98"/>
      <c r="P166" s="98"/>
      <c r="Q166" s="98"/>
      <c r="R166" s="98"/>
    </row>
    <row r="167" spans="2:18">
      <c r="B167" s="113">
        <v>2</v>
      </c>
      <c r="C167" s="113"/>
      <c r="D167" s="113"/>
      <c r="E167" s="113"/>
      <c r="F167" s="113"/>
      <c r="G167" s="113"/>
      <c r="H167" s="112"/>
      <c r="I167" s="98"/>
      <c r="J167" s="98"/>
      <c r="K167" s="98"/>
      <c r="L167" s="98"/>
      <c r="M167" s="98"/>
      <c r="N167" s="98"/>
      <c r="O167" s="98"/>
      <c r="P167" s="98"/>
      <c r="Q167" s="98"/>
      <c r="R167" s="98"/>
    </row>
    <row r="168" spans="2:18">
      <c r="B168" s="113">
        <v>3</v>
      </c>
      <c r="C168" s="113"/>
      <c r="D168" s="113"/>
      <c r="E168" s="113"/>
      <c r="F168" s="113"/>
      <c r="G168" s="113"/>
      <c r="H168" s="112"/>
      <c r="I168" s="98"/>
      <c r="J168" s="98"/>
      <c r="K168" s="98"/>
      <c r="L168" s="98"/>
      <c r="M168" s="98"/>
      <c r="N168" s="98"/>
      <c r="O168" s="98"/>
      <c r="P168" s="98"/>
      <c r="Q168" s="98"/>
      <c r="R168" s="98"/>
    </row>
    <row r="169" spans="2:18">
      <c r="B169" s="109"/>
      <c r="C169" s="109"/>
      <c r="D169" s="109"/>
      <c r="E169" s="109"/>
      <c r="F169" s="109"/>
      <c r="G169" s="109"/>
      <c r="H169" s="98"/>
      <c r="I169" s="98"/>
      <c r="J169" s="98"/>
      <c r="K169" s="98"/>
      <c r="L169" s="98"/>
      <c r="M169" s="98"/>
      <c r="N169" s="98"/>
      <c r="O169" s="98"/>
      <c r="P169" s="98"/>
      <c r="Q169" s="98"/>
      <c r="R169" s="98"/>
    </row>
    <row r="170" spans="2:18">
      <c r="B170" s="111" t="s">
        <v>59</v>
      </c>
      <c r="C170" s="110">
        <f>SUM(C166:C168)</f>
        <v>0</v>
      </c>
      <c r="D170" s="109"/>
      <c r="E170" s="109"/>
      <c r="F170" s="109"/>
      <c r="G170" s="109"/>
      <c r="H170" s="98"/>
      <c r="I170" s="98"/>
      <c r="J170" s="98"/>
      <c r="K170" s="98"/>
      <c r="L170" s="98"/>
      <c r="M170" s="98"/>
      <c r="N170" s="98"/>
      <c r="O170" s="98"/>
      <c r="P170" s="98"/>
      <c r="Q170" s="98"/>
      <c r="R170" s="98"/>
    </row>
    <row r="171" spans="2:18" ht="15.75" thickBot="1">
      <c r="B171" s="109"/>
      <c r="C171" s="109"/>
      <c r="D171" s="109"/>
      <c r="E171" s="109"/>
      <c r="F171" s="109"/>
      <c r="G171" s="109"/>
      <c r="H171" s="102"/>
      <c r="I171" s="102"/>
      <c r="J171" s="98"/>
      <c r="K171" s="98"/>
      <c r="L171" s="98"/>
      <c r="M171" s="98"/>
      <c r="N171" s="98"/>
      <c r="O171" s="98"/>
      <c r="P171" s="98"/>
      <c r="Q171" s="98"/>
      <c r="R171" s="98"/>
    </row>
    <row r="172" spans="2:18" ht="20.25">
      <c r="B172" s="108" t="s">
        <v>58</v>
      </c>
      <c r="C172" s="108"/>
      <c r="D172" s="107"/>
      <c r="E172" s="107"/>
      <c r="F172" s="106"/>
      <c r="G172" s="106"/>
      <c r="H172" s="102"/>
      <c r="I172" s="102"/>
      <c r="J172" s="102"/>
      <c r="K172" s="102"/>
      <c r="L172" s="102"/>
      <c r="M172" s="102"/>
      <c r="N172" s="102"/>
      <c r="O172" s="102"/>
      <c r="P172" s="102"/>
      <c r="Q172" s="102"/>
      <c r="R172" s="102"/>
    </row>
    <row r="173" spans="2:18" ht="15">
      <c r="B173" s="105"/>
      <c r="C173" s="105"/>
      <c r="D173" s="102"/>
      <c r="E173" s="102"/>
      <c r="F173" s="104"/>
      <c r="G173" s="104"/>
      <c r="H173" s="102"/>
      <c r="I173" s="102"/>
      <c r="J173" s="102"/>
      <c r="K173" s="102"/>
      <c r="L173" s="102"/>
      <c r="M173" s="102"/>
      <c r="N173" s="102"/>
      <c r="O173" s="102"/>
      <c r="P173" s="102"/>
      <c r="Q173" s="102"/>
      <c r="R173" s="102"/>
    </row>
    <row r="174" spans="2:18" ht="15">
      <c r="B174" s="103" t="s">
        <v>57</v>
      </c>
      <c r="C174" s="103" t="s">
        <v>56</v>
      </c>
      <c r="D174" s="102"/>
      <c r="E174" s="102"/>
      <c r="F174" s="102"/>
      <c r="G174" s="102"/>
      <c r="H174" s="98"/>
      <c r="I174" s="98"/>
      <c r="J174" s="98"/>
      <c r="K174" s="98"/>
      <c r="L174" s="102"/>
      <c r="M174" s="102"/>
      <c r="N174" s="102"/>
      <c r="O174" s="102"/>
      <c r="P174" s="102"/>
      <c r="Q174" s="102"/>
      <c r="R174" s="102"/>
    </row>
    <row r="175" spans="2:18">
      <c r="B175" s="101"/>
      <c r="C175" s="100" t="s">
        <v>55</v>
      </c>
      <c r="D175" s="99"/>
      <c r="E175" s="99"/>
      <c r="F175" s="99"/>
      <c r="G175" s="99"/>
      <c r="H175" s="99"/>
      <c r="I175" s="98"/>
      <c r="J175" s="98"/>
      <c r="K175" s="98"/>
      <c r="L175" s="98"/>
      <c r="M175" s="98"/>
      <c r="N175" s="98"/>
      <c r="O175" s="98"/>
      <c r="P175" s="98"/>
      <c r="Q175" s="98"/>
      <c r="R175" s="98"/>
    </row>
    <row r="176" spans="2:18">
      <c r="B176" s="98"/>
      <c r="C176" s="98"/>
      <c r="D176" s="98"/>
      <c r="E176" s="98"/>
      <c r="F176" s="98"/>
      <c r="G176" s="98"/>
      <c r="H176" s="98"/>
      <c r="I176" s="98"/>
      <c r="J176" s="98"/>
      <c r="K176" s="98"/>
      <c r="L176" s="98"/>
      <c r="M176" s="98"/>
      <c r="N176" s="98"/>
      <c r="O176" s="98"/>
      <c r="P176" s="98"/>
      <c r="Q176" s="98"/>
      <c r="R176" s="98"/>
    </row>
  </sheetData>
  <mergeCells count="28">
    <mergeCell ref="H11:I11"/>
    <mergeCell ref="D12:E12"/>
    <mergeCell ref="B13:M13"/>
    <mergeCell ref="B23:M23"/>
    <mergeCell ref="H7:I7"/>
    <mergeCell ref="L7:M7"/>
    <mergeCell ref="H8:I8"/>
    <mergeCell ref="H9:I9"/>
    <mergeCell ref="H10:I10"/>
    <mergeCell ref="D5:E5"/>
    <mergeCell ref="H5:I5"/>
    <mergeCell ref="L5:M5"/>
    <mergeCell ref="H6:I6"/>
    <mergeCell ref="J6:K6"/>
    <mergeCell ref="L6:M6"/>
    <mergeCell ref="C46:E46"/>
    <mergeCell ref="C24:E24"/>
    <mergeCell ref="I24:M24"/>
    <mergeCell ref="I46:M46"/>
    <mergeCell ref="D137:G137"/>
    <mergeCell ref="D80:G80"/>
    <mergeCell ref="D83:G83"/>
    <mergeCell ref="D134:G134"/>
    <mergeCell ref="D135:G135"/>
    <mergeCell ref="D136:G136"/>
    <mergeCell ref="D81:G81"/>
    <mergeCell ref="D82:G82"/>
    <mergeCell ref="B45:M45"/>
  </mergeCells>
  <printOptions horizontalCentered="1"/>
  <pageMargins left="0.25" right="0.25" top="0.75" bottom="0.75" header="0.3" footer="0.3"/>
  <pageSetup paperSize="17" scale="40" orientation="portrait" r:id="rId1"/>
  <headerFooter alignWithMargins="0"/>
  <rowBreaks count="2" manualBreakCount="2">
    <brk id="67" max="16383" man="1"/>
    <brk id="12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3:P29"/>
  <sheetViews>
    <sheetView view="pageBreakPreview" topLeftCell="A16" zoomScale="85" zoomScaleNormal="90" zoomScaleSheetLayoutView="85" workbookViewId="0">
      <selection activeCell="D36" sqref="D36"/>
    </sheetView>
  </sheetViews>
  <sheetFormatPr defaultColWidth="9.140625" defaultRowHeight="12.75"/>
  <cols>
    <col min="1" max="1" width="7.140625" style="37" customWidth="1"/>
    <col min="2" max="2" width="134.5703125" style="37" customWidth="1"/>
    <col min="3" max="3" width="12.85546875" style="37" customWidth="1"/>
    <col min="4" max="4" width="34.28515625" style="37" customWidth="1"/>
    <col min="5" max="5" width="35.28515625" style="37" customWidth="1"/>
    <col min="6" max="6" width="18.140625" style="37" customWidth="1"/>
    <col min="7" max="7" width="28.7109375" style="37" customWidth="1"/>
    <col min="8" max="16384" width="9.140625" style="37"/>
  </cols>
  <sheetData>
    <row r="3" spans="2:7" ht="22.5" customHeight="1">
      <c r="B3" s="363" t="s">
        <v>552</v>
      </c>
      <c r="C3" s="363"/>
      <c r="D3" s="362"/>
      <c r="E3" s="362"/>
      <c r="F3" s="362"/>
    </row>
    <row r="4" spans="2:7" ht="23.25" customHeight="1">
      <c r="B4" s="361" t="s">
        <v>146</v>
      </c>
      <c r="C4" s="361"/>
    </row>
    <row r="5" spans="2:7" ht="23.25" customHeight="1" thickBot="1">
      <c r="B5" s="10"/>
      <c r="C5" s="10"/>
    </row>
    <row r="6" spans="2:7" ht="23.25" customHeight="1" thickBot="1">
      <c r="B6" s="353" t="s">
        <v>232</v>
      </c>
      <c r="C6" s="353"/>
      <c r="D6" s="351" t="s">
        <v>231</v>
      </c>
    </row>
    <row r="7" spans="2:7" s="10" customFormat="1" ht="36" customHeight="1">
      <c r="B7" s="1117" t="s">
        <v>230</v>
      </c>
      <c r="C7" s="1118" t="s">
        <v>965</v>
      </c>
      <c r="D7" s="799"/>
    </row>
    <row r="8" spans="2:7" s="10" customFormat="1" ht="22.5" customHeight="1">
      <c r="B8" s="360"/>
      <c r="C8" s="360"/>
      <c r="D8" s="360"/>
    </row>
    <row r="9" spans="2:7" s="10" customFormat="1" ht="22.5" customHeight="1" thickBot="1">
      <c r="B9" s="359" t="s">
        <v>214</v>
      </c>
      <c r="C9" s="359"/>
      <c r="D9" s="357"/>
      <c r="E9" s="357"/>
      <c r="F9" s="358"/>
      <c r="G9" s="357"/>
    </row>
    <row r="10" spans="2:7" s="347" customFormat="1" ht="66" customHeight="1" thickBot="1">
      <c r="B10" s="353" t="s">
        <v>229</v>
      </c>
      <c r="C10" s="352" t="s">
        <v>228</v>
      </c>
      <c r="D10" s="351" t="s">
        <v>647</v>
      </c>
      <c r="E10" s="350" t="s">
        <v>648</v>
      </c>
      <c r="F10" s="349" t="s">
        <v>227</v>
      </c>
      <c r="G10" s="348" t="s">
        <v>226</v>
      </c>
    </row>
    <row r="11" spans="2:7" s="3" customFormat="1" ht="57">
      <c r="B11" s="1136" t="s">
        <v>1018</v>
      </c>
      <c r="C11" s="1112" t="s">
        <v>313</v>
      </c>
      <c r="D11" s="1113">
        <v>-160000</v>
      </c>
      <c r="E11" s="1113">
        <v>-160000</v>
      </c>
      <c r="F11" s="1114" t="s">
        <v>907</v>
      </c>
      <c r="G11" s="1137" t="s">
        <v>1010</v>
      </c>
    </row>
    <row r="12" spans="2:7" s="3" customFormat="1" ht="85.5">
      <c r="B12" s="1138" t="s">
        <v>1007</v>
      </c>
      <c r="C12" s="1115" t="s">
        <v>313</v>
      </c>
      <c r="D12" s="868">
        <v>-315000</v>
      </c>
      <c r="E12" s="868">
        <v>-399000</v>
      </c>
      <c r="F12" s="832" t="s">
        <v>907</v>
      </c>
      <c r="G12" s="1139"/>
    </row>
    <row r="13" spans="2:7" s="3" customFormat="1" ht="42.75">
      <c r="B13" s="1138" t="s">
        <v>1008</v>
      </c>
      <c r="C13" s="1115" t="s">
        <v>313</v>
      </c>
      <c r="D13" s="868">
        <v>-10500</v>
      </c>
      <c r="E13" s="868">
        <v>-10500</v>
      </c>
      <c r="F13" s="832" t="s">
        <v>907</v>
      </c>
      <c r="G13" s="1139"/>
    </row>
    <row r="14" spans="2:7" s="3" customFormat="1" ht="42.75">
      <c r="B14" s="1138" t="s">
        <v>1009</v>
      </c>
      <c r="C14" s="1116" t="s">
        <v>313</v>
      </c>
      <c r="D14" s="868">
        <v>-50000</v>
      </c>
      <c r="E14" s="868">
        <v>-50000</v>
      </c>
      <c r="F14" s="832" t="s">
        <v>907</v>
      </c>
      <c r="G14" s="1139"/>
    </row>
    <row r="15" spans="2:7" s="49" customFormat="1" ht="32.1" customHeight="1" thickBot="1">
      <c r="B15" s="1140" t="s">
        <v>209</v>
      </c>
      <c r="C15" s="1141"/>
      <c r="D15" s="1142">
        <f>SUM(D11:D14)</f>
        <v>-535500</v>
      </c>
      <c r="E15" s="1142">
        <f>SUM(E11:E14)</f>
        <v>-619500</v>
      </c>
      <c r="F15" s="1143"/>
      <c r="G15" s="1144"/>
    </row>
    <row r="16" spans="2:7" s="49" customFormat="1" ht="38.25" customHeight="1">
      <c r="B16" s="346"/>
      <c r="C16" s="346"/>
      <c r="D16" s="356"/>
      <c r="E16" s="356"/>
      <c r="F16" s="356"/>
      <c r="G16" s="355"/>
    </row>
    <row r="17" spans="2:16" s="354" customFormat="1" ht="22.5" customHeight="1" thickBot="1">
      <c r="B17" s="354" t="s">
        <v>685</v>
      </c>
    </row>
    <row r="18" spans="2:16" s="347" customFormat="1" ht="66" customHeight="1" thickBot="1">
      <c r="B18" s="353" t="s">
        <v>229</v>
      </c>
      <c r="C18" s="352" t="s">
        <v>228</v>
      </c>
      <c r="D18" s="777" t="s">
        <v>686</v>
      </c>
      <c r="E18" s="798" t="s">
        <v>666</v>
      </c>
      <c r="F18" s="800" t="s">
        <v>227</v>
      </c>
      <c r="G18" s="801" t="s">
        <v>226</v>
      </c>
    </row>
    <row r="19" spans="2:16" s="3" customFormat="1" ht="57">
      <c r="B19" s="1136" t="s">
        <v>1018</v>
      </c>
      <c r="C19" s="1112" t="s">
        <v>313</v>
      </c>
      <c r="D19" s="1113">
        <v>-160000</v>
      </c>
      <c r="E19" s="1113">
        <v>-160000</v>
      </c>
      <c r="F19" s="1114" t="s">
        <v>907</v>
      </c>
      <c r="G19" s="1137" t="s">
        <v>1010</v>
      </c>
    </row>
    <row r="20" spans="2:16" s="3" customFormat="1" ht="85.5">
      <c r="B20" s="1138" t="s">
        <v>1007</v>
      </c>
      <c r="C20" s="1115" t="s">
        <v>313</v>
      </c>
      <c r="D20" s="868">
        <v>-399000</v>
      </c>
      <c r="E20" s="868">
        <v>-483000</v>
      </c>
      <c r="F20" s="832" t="s">
        <v>907</v>
      </c>
      <c r="G20" s="1139"/>
    </row>
    <row r="21" spans="2:16" s="3" customFormat="1" ht="42.75">
      <c r="B21" s="1138" t="s">
        <v>1008</v>
      </c>
      <c r="C21" s="1115" t="s">
        <v>313</v>
      </c>
      <c r="D21" s="868">
        <v>-10500</v>
      </c>
      <c r="E21" s="868">
        <v>-10500</v>
      </c>
      <c r="F21" s="832" t="s">
        <v>907</v>
      </c>
      <c r="G21" s="1139"/>
    </row>
    <row r="22" spans="2:16" s="3" customFormat="1" ht="42.75">
      <c r="B22" s="1138" t="s">
        <v>1009</v>
      </c>
      <c r="C22" s="1116" t="s">
        <v>313</v>
      </c>
      <c r="D22" s="868">
        <v>-50000</v>
      </c>
      <c r="E22" s="868">
        <v>-50000</v>
      </c>
      <c r="F22" s="832" t="s">
        <v>907</v>
      </c>
      <c r="G22" s="1139"/>
    </row>
    <row r="23" spans="2:16" s="49" customFormat="1" ht="32.1" customHeight="1" thickBot="1">
      <c r="B23" s="1140" t="s">
        <v>209</v>
      </c>
      <c r="C23" s="1141"/>
      <c r="D23" s="1142">
        <f>SUM(D19:D22)</f>
        <v>-619500</v>
      </c>
      <c r="E23" s="1142">
        <f>SUM(E19:E22)</f>
        <v>-703500</v>
      </c>
      <c r="F23" s="1143"/>
      <c r="G23" s="1144"/>
    </row>
    <row r="24" spans="2:16" s="3" customFormat="1" ht="14.25"/>
    <row r="25" spans="2:16" s="3" customFormat="1" ht="14.25">
      <c r="B25" s="972" t="s">
        <v>225</v>
      </c>
      <c r="C25" s="972"/>
      <c r="D25" s="972"/>
      <c r="E25" s="972"/>
      <c r="F25" s="972"/>
      <c r="G25" s="972"/>
      <c r="H25" s="972"/>
      <c r="I25" s="972"/>
      <c r="J25" s="972"/>
      <c r="K25" s="972"/>
      <c r="L25" s="972"/>
      <c r="M25" s="972"/>
      <c r="N25" s="972"/>
      <c r="O25" s="972"/>
      <c r="P25" s="972"/>
    </row>
    <row r="26" spans="2:16" s="3" customFormat="1" ht="14.25">
      <c r="B26" s="3" t="s">
        <v>224</v>
      </c>
    </row>
    <row r="27" spans="2:16" s="3" customFormat="1" ht="14.25"/>
    <row r="28" spans="2:16" s="3" customFormat="1" ht="14.25"/>
    <row r="29" spans="2:16" ht="14.25">
      <c r="B29" s="3"/>
      <c r="C29" s="3"/>
      <c r="D29" s="3"/>
      <c r="E29" s="3"/>
      <c r="F29" s="3"/>
      <c r="G29" s="3"/>
      <c r="H29" s="3"/>
      <c r="I29" s="3"/>
      <c r="J29" s="3"/>
      <c r="K29" s="3"/>
      <c r="L29" s="3"/>
      <c r="M29" s="3"/>
      <c r="N29" s="3"/>
      <c r="O29" s="3"/>
      <c r="P29" s="3"/>
    </row>
  </sheetData>
  <mergeCells count="1">
    <mergeCell ref="B25:P25"/>
  </mergeCells>
  <printOptions horizontalCentered="1"/>
  <pageMargins left="0.25" right="0.25" top="0.75" bottom="0.75" header="0.3" footer="0.3"/>
  <pageSetup paperSize="17" scale="7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B2:P72"/>
  <sheetViews>
    <sheetView view="pageBreakPreview" topLeftCell="K6" zoomScaleNormal="100" zoomScaleSheetLayoutView="100" workbookViewId="0">
      <pane ySplit="6" topLeftCell="A30" activePane="bottomLeft" state="frozen"/>
      <selection activeCell="D36" sqref="D36"/>
      <selection pane="bottomLeft" activeCell="D36" sqref="D36"/>
    </sheetView>
  </sheetViews>
  <sheetFormatPr defaultColWidth="9.140625" defaultRowHeight="14.25"/>
  <cols>
    <col min="1" max="1" width="5" style="36" customWidth="1"/>
    <col min="2" max="2" width="6" style="36" customWidth="1"/>
    <col min="3" max="3" width="9.7109375" style="36" bestFit="1" customWidth="1"/>
    <col min="4" max="4" width="8.42578125" style="263" customWidth="1"/>
    <col min="5" max="5" width="13.5703125" style="263" customWidth="1"/>
    <col min="6" max="6" width="6.28515625" style="263" bestFit="1" customWidth="1"/>
    <col min="7" max="7" width="8.28515625" style="36" customWidth="1"/>
    <col min="8" max="8" width="33.85546875" style="839" customWidth="1"/>
    <col min="9" max="10" width="15.7109375" style="36" bestFit="1" customWidth="1"/>
    <col min="11" max="11" width="15.7109375" style="36" customWidth="1"/>
    <col min="12" max="12" width="14.7109375" style="36" customWidth="1"/>
    <col min="13" max="14" width="15.7109375" style="36" bestFit="1" customWidth="1"/>
    <col min="15" max="15" width="14.140625" style="36" customWidth="1"/>
    <col min="16" max="16" width="159.7109375" style="36" customWidth="1"/>
    <col min="17" max="17" width="3.42578125" style="36" customWidth="1"/>
    <col min="18" max="16384" width="9.140625" style="36"/>
  </cols>
  <sheetData>
    <row r="2" spans="2:16" ht="18">
      <c r="B2" s="272" t="s">
        <v>147</v>
      </c>
      <c r="C2" s="271"/>
    </row>
    <row r="3" spans="2:16" ht="18">
      <c r="B3" s="270" t="s">
        <v>146</v>
      </c>
    </row>
    <row r="5" spans="2:16">
      <c r="B5" s="36" t="s">
        <v>709</v>
      </c>
    </row>
    <row r="6" spans="2:16" ht="15">
      <c r="B6" s="269" t="s">
        <v>145</v>
      </c>
      <c r="F6" s="36"/>
    </row>
    <row r="7" spans="2:16">
      <c r="B7" s="266" t="s">
        <v>23</v>
      </c>
      <c r="F7" s="36"/>
      <c r="N7" s="36">
        <f>972161-336179</f>
        <v>635982</v>
      </c>
      <c r="O7" s="36">
        <f>1133748-379179</f>
        <v>754569</v>
      </c>
    </row>
    <row r="8" spans="2:16">
      <c r="B8" s="266" t="s">
        <v>22</v>
      </c>
      <c r="C8" s="265"/>
      <c r="D8" s="265"/>
      <c r="E8" s="36"/>
      <c r="F8" s="36"/>
      <c r="J8" s="265"/>
      <c r="K8" s="778"/>
    </row>
    <row r="9" spans="2:16" ht="15" thickBot="1">
      <c r="B9" s="266"/>
      <c r="C9" s="265"/>
      <c r="D9" s="265"/>
      <c r="E9" s="36"/>
      <c r="F9" s="36"/>
      <c r="J9" s="265"/>
    </row>
    <row r="10" spans="2:16" ht="15.75" thickBot="1">
      <c r="B10" s="874" t="s">
        <v>144</v>
      </c>
      <c r="C10" s="875"/>
      <c r="D10" s="875"/>
      <c r="E10" s="875"/>
      <c r="F10" s="875"/>
      <c r="G10" s="875"/>
      <c r="H10" s="876"/>
      <c r="I10" s="877"/>
      <c r="J10" s="757"/>
      <c r="K10" s="758" t="s">
        <v>19</v>
      </c>
      <c r="L10" s="757"/>
      <c r="M10" s="757"/>
      <c r="N10" s="758" t="s">
        <v>19</v>
      </c>
      <c r="O10" s="757"/>
      <c r="P10" s="759" t="s">
        <v>19</v>
      </c>
    </row>
    <row r="11" spans="2:16" s="268" customFormat="1" ht="43.5" thickBot="1">
      <c r="B11" s="760" t="s">
        <v>18</v>
      </c>
      <c r="C11" s="761" t="s">
        <v>17</v>
      </c>
      <c r="D11" s="761" t="s">
        <v>16</v>
      </c>
      <c r="E11" s="762" t="s">
        <v>5</v>
      </c>
      <c r="F11" s="762" t="s">
        <v>15</v>
      </c>
      <c r="G11" s="762" t="s">
        <v>143</v>
      </c>
      <c r="H11" s="762" t="s">
        <v>142</v>
      </c>
      <c r="I11" s="761" t="s">
        <v>717</v>
      </c>
      <c r="J11" s="761" t="s">
        <v>139</v>
      </c>
      <c r="K11" s="761" t="s">
        <v>138</v>
      </c>
      <c r="L11" s="761" t="s">
        <v>137</v>
      </c>
      <c r="M11" s="761" t="s">
        <v>687</v>
      </c>
      <c r="N11" s="761" t="s">
        <v>688</v>
      </c>
      <c r="O11" s="761" t="s">
        <v>689</v>
      </c>
      <c r="P11" s="763" t="s">
        <v>136</v>
      </c>
    </row>
    <row r="12" spans="2:16" ht="42.75">
      <c r="B12" s="769" t="s">
        <v>18</v>
      </c>
      <c r="C12" s="871" t="s">
        <v>776</v>
      </c>
      <c r="D12" s="871" t="s">
        <v>766</v>
      </c>
      <c r="E12" s="871" t="s">
        <v>777</v>
      </c>
      <c r="F12" s="871" t="s">
        <v>778</v>
      </c>
      <c r="G12" s="871" t="s">
        <v>778</v>
      </c>
      <c r="H12" s="872" t="s">
        <v>779</v>
      </c>
      <c r="I12" s="860">
        <v>3071684</v>
      </c>
      <c r="J12" s="860">
        <v>3158607</v>
      </c>
      <c r="K12" s="860">
        <v>3158607</v>
      </c>
      <c r="L12" s="860">
        <f>K12-J12</f>
        <v>0</v>
      </c>
      <c r="M12" s="860">
        <v>3261263</v>
      </c>
      <c r="N12" s="860">
        <v>3261263</v>
      </c>
      <c r="O12" s="860">
        <f>N12-M12</f>
        <v>0</v>
      </c>
      <c r="P12" s="843" t="s">
        <v>1022</v>
      </c>
    </row>
    <row r="13" spans="2:16" ht="42.75">
      <c r="B13" s="770" t="s">
        <v>18</v>
      </c>
      <c r="C13" s="808" t="s">
        <v>776</v>
      </c>
      <c r="D13" s="808" t="s">
        <v>766</v>
      </c>
      <c r="E13" s="808" t="s">
        <v>777</v>
      </c>
      <c r="F13" s="808" t="s">
        <v>778</v>
      </c>
      <c r="G13" s="808" t="s">
        <v>780</v>
      </c>
      <c r="H13" s="807" t="s">
        <v>781</v>
      </c>
      <c r="I13" s="848">
        <v>1166605</v>
      </c>
      <c r="J13" s="848">
        <v>1166605</v>
      </c>
      <c r="K13" s="848">
        <v>1219469</v>
      </c>
      <c r="L13" s="848">
        <f>K13-J13</f>
        <v>52864</v>
      </c>
      <c r="M13" s="848">
        <v>1166605</v>
      </c>
      <c r="N13" s="848">
        <v>1253523</v>
      </c>
      <c r="O13" s="848">
        <f>N13-M13</f>
        <v>86918</v>
      </c>
      <c r="P13" s="809" t="s">
        <v>1019</v>
      </c>
    </row>
    <row r="14" spans="2:16">
      <c r="B14" s="770" t="s">
        <v>18</v>
      </c>
      <c r="C14" s="808" t="s">
        <v>776</v>
      </c>
      <c r="D14" s="808" t="s">
        <v>766</v>
      </c>
      <c r="E14" s="808" t="s">
        <v>777</v>
      </c>
      <c r="F14" s="808" t="s">
        <v>778</v>
      </c>
      <c r="G14" s="808" t="s">
        <v>782</v>
      </c>
      <c r="H14" s="807" t="s">
        <v>783</v>
      </c>
      <c r="I14" s="848">
        <v>22221</v>
      </c>
      <c r="J14" s="848">
        <v>22221</v>
      </c>
      <c r="K14" s="848">
        <v>22221</v>
      </c>
      <c r="L14" s="848">
        <v>0</v>
      </c>
      <c r="M14" s="848">
        <v>22221</v>
      </c>
      <c r="N14" s="848">
        <v>22221</v>
      </c>
      <c r="O14" s="848">
        <v>0</v>
      </c>
      <c r="P14" s="809" t="s">
        <v>296</v>
      </c>
    </row>
    <row r="15" spans="2:16">
      <c r="B15" s="770" t="s">
        <v>18</v>
      </c>
      <c r="C15" s="808" t="s">
        <v>776</v>
      </c>
      <c r="D15" s="808" t="s">
        <v>766</v>
      </c>
      <c r="E15" s="808" t="s">
        <v>777</v>
      </c>
      <c r="F15" s="808" t="s">
        <v>778</v>
      </c>
      <c r="G15" s="808" t="s">
        <v>784</v>
      </c>
      <c r="H15" s="807" t="s">
        <v>785</v>
      </c>
      <c r="I15" s="848">
        <v>400000</v>
      </c>
      <c r="J15" s="848">
        <v>400000</v>
      </c>
      <c r="K15" s="848">
        <v>400000</v>
      </c>
      <c r="L15" s="848">
        <f t="shared" ref="L15:L44" si="0">K15-J15</f>
        <v>0</v>
      </c>
      <c r="M15" s="848">
        <v>400000</v>
      </c>
      <c r="N15" s="848">
        <v>400000</v>
      </c>
      <c r="O15" s="848">
        <f t="shared" ref="O15:O44" si="1">N15-M15</f>
        <v>0</v>
      </c>
      <c r="P15" s="809"/>
    </row>
    <row r="16" spans="2:16">
      <c r="B16" s="770" t="s">
        <v>18</v>
      </c>
      <c r="C16" s="808" t="s">
        <v>776</v>
      </c>
      <c r="D16" s="808" t="s">
        <v>766</v>
      </c>
      <c r="E16" s="808" t="s">
        <v>777</v>
      </c>
      <c r="F16" s="808" t="s">
        <v>778</v>
      </c>
      <c r="G16" s="808" t="s">
        <v>786</v>
      </c>
      <c r="H16" s="807" t="s">
        <v>787</v>
      </c>
      <c r="I16" s="848">
        <v>22000</v>
      </c>
      <c r="J16" s="848">
        <v>22000</v>
      </c>
      <c r="K16" s="848">
        <v>22000</v>
      </c>
      <c r="L16" s="848">
        <f t="shared" si="0"/>
        <v>0</v>
      </c>
      <c r="M16" s="848">
        <v>22000</v>
      </c>
      <c r="N16" s="848">
        <v>22000</v>
      </c>
      <c r="O16" s="848">
        <f t="shared" si="1"/>
        <v>0</v>
      </c>
      <c r="P16" s="844"/>
    </row>
    <row r="17" spans="2:16">
      <c r="B17" s="770" t="s">
        <v>18</v>
      </c>
      <c r="C17" s="808" t="s">
        <v>776</v>
      </c>
      <c r="D17" s="808" t="s">
        <v>766</v>
      </c>
      <c r="E17" s="808" t="s">
        <v>777</v>
      </c>
      <c r="F17" s="808" t="s">
        <v>788</v>
      </c>
      <c r="G17" s="808" t="s">
        <v>788</v>
      </c>
      <c r="H17" s="807" t="s">
        <v>789</v>
      </c>
      <c r="I17" s="848">
        <v>557104</v>
      </c>
      <c r="J17" s="848">
        <v>621606</v>
      </c>
      <c r="K17" s="848">
        <v>621818</v>
      </c>
      <c r="L17" s="848">
        <f t="shared" si="0"/>
        <v>212</v>
      </c>
      <c r="M17" s="848">
        <v>648097</v>
      </c>
      <c r="N17" s="848">
        <v>648319</v>
      </c>
      <c r="O17" s="848">
        <f t="shared" si="1"/>
        <v>222</v>
      </c>
      <c r="P17" s="809" t="s">
        <v>296</v>
      </c>
    </row>
    <row r="18" spans="2:16">
      <c r="B18" s="770" t="s">
        <v>18</v>
      </c>
      <c r="C18" s="808" t="s">
        <v>776</v>
      </c>
      <c r="D18" s="808" t="s">
        <v>766</v>
      </c>
      <c r="E18" s="808" t="s">
        <v>777</v>
      </c>
      <c r="F18" s="808" t="s">
        <v>788</v>
      </c>
      <c r="G18" s="808" t="s">
        <v>790</v>
      </c>
      <c r="H18" s="807" t="s">
        <v>791</v>
      </c>
      <c r="I18" s="848">
        <v>351876</v>
      </c>
      <c r="J18" s="848">
        <v>359608</v>
      </c>
      <c r="K18" s="848">
        <v>363735</v>
      </c>
      <c r="L18" s="848">
        <f t="shared" si="0"/>
        <v>4127</v>
      </c>
      <c r="M18" s="848">
        <v>367424</v>
      </c>
      <c r="N18" s="848">
        <v>374158</v>
      </c>
      <c r="O18" s="848">
        <f t="shared" si="1"/>
        <v>6734</v>
      </c>
      <c r="P18" s="809" t="s">
        <v>296</v>
      </c>
    </row>
    <row r="19" spans="2:16">
      <c r="B19" s="770" t="s">
        <v>18</v>
      </c>
      <c r="C19" s="808" t="s">
        <v>776</v>
      </c>
      <c r="D19" s="808" t="s">
        <v>766</v>
      </c>
      <c r="E19" s="808" t="s">
        <v>777</v>
      </c>
      <c r="F19" s="808" t="s">
        <v>788</v>
      </c>
      <c r="G19" s="808" t="s">
        <v>792</v>
      </c>
      <c r="H19" s="807" t="s">
        <v>793</v>
      </c>
      <c r="I19" s="848">
        <v>477629</v>
      </c>
      <c r="J19" s="848">
        <v>514347</v>
      </c>
      <c r="K19" s="848">
        <v>514778</v>
      </c>
      <c r="L19" s="848">
        <f t="shared" si="0"/>
        <v>431</v>
      </c>
      <c r="M19" s="848">
        <v>560850</v>
      </c>
      <c r="N19" s="848">
        <v>561312</v>
      </c>
      <c r="O19" s="848">
        <f t="shared" si="1"/>
        <v>462</v>
      </c>
      <c r="P19" s="809" t="s">
        <v>296</v>
      </c>
    </row>
    <row r="20" spans="2:16">
      <c r="B20" s="770" t="s">
        <v>18</v>
      </c>
      <c r="C20" s="808" t="s">
        <v>776</v>
      </c>
      <c r="D20" s="808" t="s">
        <v>766</v>
      </c>
      <c r="E20" s="808" t="s">
        <v>777</v>
      </c>
      <c r="F20" s="808" t="s">
        <v>788</v>
      </c>
      <c r="G20" s="808" t="s">
        <v>794</v>
      </c>
      <c r="H20" s="807" t="s">
        <v>795</v>
      </c>
      <c r="I20" s="848">
        <v>46365</v>
      </c>
      <c r="J20" s="848">
        <v>46646</v>
      </c>
      <c r="K20" s="848">
        <v>46720</v>
      </c>
      <c r="L20" s="848">
        <f t="shared" si="0"/>
        <v>74</v>
      </c>
      <c r="M20" s="848">
        <v>48272</v>
      </c>
      <c r="N20" s="848">
        <v>48349</v>
      </c>
      <c r="O20" s="848">
        <f t="shared" si="1"/>
        <v>77</v>
      </c>
      <c r="P20" s="809" t="s">
        <v>296</v>
      </c>
    </row>
    <row r="21" spans="2:16">
      <c r="B21" s="770" t="s">
        <v>18</v>
      </c>
      <c r="C21" s="808" t="s">
        <v>776</v>
      </c>
      <c r="D21" s="808" t="s">
        <v>766</v>
      </c>
      <c r="E21" s="808" t="s">
        <v>777</v>
      </c>
      <c r="F21" s="808" t="s">
        <v>788</v>
      </c>
      <c r="G21" s="808" t="s">
        <v>796</v>
      </c>
      <c r="H21" s="807" t="s">
        <v>797</v>
      </c>
      <c r="I21" s="848">
        <v>12641</v>
      </c>
      <c r="J21" s="848">
        <v>12878</v>
      </c>
      <c r="K21" s="848">
        <v>13024</v>
      </c>
      <c r="L21" s="848">
        <f t="shared" si="0"/>
        <v>146</v>
      </c>
      <c r="M21" s="848">
        <v>13153</v>
      </c>
      <c r="N21" s="848">
        <v>13390</v>
      </c>
      <c r="O21" s="848">
        <f t="shared" si="1"/>
        <v>237</v>
      </c>
      <c r="P21" s="809" t="s">
        <v>296</v>
      </c>
    </row>
    <row r="22" spans="2:16">
      <c r="B22" s="770" t="s">
        <v>18</v>
      </c>
      <c r="C22" s="808" t="s">
        <v>776</v>
      </c>
      <c r="D22" s="808" t="s">
        <v>766</v>
      </c>
      <c r="E22" s="808" t="s">
        <v>777</v>
      </c>
      <c r="F22" s="808" t="s">
        <v>788</v>
      </c>
      <c r="G22" s="808" t="s">
        <v>798</v>
      </c>
      <c r="H22" s="807" t="s">
        <v>799</v>
      </c>
      <c r="I22" s="848">
        <v>-1435</v>
      </c>
      <c r="J22" s="848">
        <v>-397</v>
      </c>
      <c r="K22" s="848">
        <v>-428</v>
      </c>
      <c r="L22" s="848">
        <f t="shared" si="0"/>
        <v>-31</v>
      </c>
      <c r="M22" s="848">
        <v>868</v>
      </c>
      <c r="N22" s="848">
        <v>835</v>
      </c>
      <c r="O22" s="848">
        <f t="shared" si="1"/>
        <v>-33</v>
      </c>
      <c r="P22" s="809" t="s">
        <v>296</v>
      </c>
    </row>
    <row r="23" spans="2:16">
      <c r="B23" s="770" t="s">
        <v>18</v>
      </c>
      <c r="C23" s="808" t="s">
        <v>776</v>
      </c>
      <c r="D23" s="808" t="s">
        <v>766</v>
      </c>
      <c r="E23" s="808" t="s">
        <v>777</v>
      </c>
      <c r="F23" s="808" t="s">
        <v>800</v>
      </c>
      <c r="G23" s="808" t="s">
        <v>800</v>
      </c>
      <c r="H23" s="807" t="s">
        <v>801</v>
      </c>
      <c r="I23" s="848">
        <v>8500</v>
      </c>
      <c r="J23" s="848">
        <v>8500</v>
      </c>
      <c r="K23" s="848">
        <v>8500</v>
      </c>
      <c r="L23" s="848">
        <f t="shared" si="0"/>
        <v>0</v>
      </c>
      <c r="M23" s="848">
        <v>8500</v>
      </c>
      <c r="N23" s="848">
        <v>8500</v>
      </c>
      <c r="O23" s="848">
        <f t="shared" si="1"/>
        <v>0</v>
      </c>
      <c r="P23" s="809"/>
    </row>
    <row r="24" spans="2:16">
      <c r="B24" s="770" t="s">
        <v>18</v>
      </c>
      <c r="C24" s="808" t="s">
        <v>776</v>
      </c>
      <c r="D24" s="808" t="s">
        <v>766</v>
      </c>
      <c r="E24" s="808" t="s">
        <v>777</v>
      </c>
      <c r="F24" s="808" t="s">
        <v>800</v>
      </c>
      <c r="G24" s="808" t="s">
        <v>802</v>
      </c>
      <c r="H24" s="807" t="s">
        <v>803</v>
      </c>
      <c r="I24" s="848">
        <v>9810</v>
      </c>
      <c r="J24" s="848">
        <v>9810</v>
      </c>
      <c r="K24" s="848">
        <v>9810</v>
      </c>
      <c r="L24" s="848">
        <f t="shared" si="0"/>
        <v>0</v>
      </c>
      <c r="M24" s="848">
        <v>9810</v>
      </c>
      <c r="N24" s="848">
        <v>9810</v>
      </c>
      <c r="O24" s="848">
        <f t="shared" si="1"/>
        <v>0</v>
      </c>
      <c r="P24" s="809"/>
    </row>
    <row r="25" spans="2:16">
      <c r="B25" s="770" t="s">
        <v>18</v>
      </c>
      <c r="C25" s="808" t="s">
        <v>776</v>
      </c>
      <c r="D25" s="808" t="s">
        <v>766</v>
      </c>
      <c r="E25" s="808" t="s">
        <v>777</v>
      </c>
      <c r="F25" s="808" t="s">
        <v>800</v>
      </c>
      <c r="G25" s="808" t="s">
        <v>804</v>
      </c>
      <c r="H25" s="807" t="s">
        <v>805</v>
      </c>
      <c r="I25" s="848">
        <v>1090</v>
      </c>
      <c r="J25" s="848">
        <v>1090</v>
      </c>
      <c r="K25" s="848">
        <v>1090</v>
      </c>
      <c r="L25" s="848">
        <f t="shared" si="0"/>
        <v>0</v>
      </c>
      <c r="M25" s="848">
        <v>1090</v>
      </c>
      <c r="N25" s="848">
        <v>1090</v>
      </c>
      <c r="O25" s="848">
        <f t="shared" si="1"/>
        <v>0</v>
      </c>
      <c r="P25" s="809"/>
    </row>
    <row r="26" spans="2:16">
      <c r="B26" s="770" t="s">
        <v>18</v>
      </c>
      <c r="C26" s="808" t="s">
        <v>776</v>
      </c>
      <c r="D26" s="808" t="s">
        <v>766</v>
      </c>
      <c r="E26" s="808" t="s">
        <v>777</v>
      </c>
      <c r="F26" s="808" t="s">
        <v>800</v>
      </c>
      <c r="G26" s="808" t="s">
        <v>806</v>
      </c>
      <c r="H26" s="807" t="s">
        <v>807</v>
      </c>
      <c r="I26" s="848">
        <v>1172</v>
      </c>
      <c r="J26" s="848">
        <v>1172</v>
      </c>
      <c r="K26" s="848">
        <v>1172</v>
      </c>
      <c r="L26" s="848">
        <f t="shared" si="0"/>
        <v>0</v>
      </c>
      <c r="M26" s="848">
        <v>1172</v>
      </c>
      <c r="N26" s="848">
        <v>1172</v>
      </c>
      <c r="O26" s="848">
        <f t="shared" si="1"/>
        <v>0</v>
      </c>
      <c r="P26" s="809"/>
    </row>
    <row r="27" spans="2:16">
      <c r="B27" s="776" t="s">
        <v>18</v>
      </c>
      <c r="C27" s="808" t="s">
        <v>776</v>
      </c>
      <c r="D27" s="808" t="s">
        <v>766</v>
      </c>
      <c r="E27" s="808" t="s">
        <v>777</v>
      </c>
      <c r="F27" s="808" t="s">
        <v>800</v>
      </c>
      <c r="G27" s="808" t="s">
        <v>964</v>
      </c>
      <c r="H27" s="807" t="s">
        <v>963</v>
      </c>
      <c r="I27" s="848"/>
      <c r="J27" s="848"/>
      <c r="K27" s="848">
        <v>0</v>
      </c>
      <c r="L27" s="848">
        <f t="shared" si="0"/>
        <v>0</v>
      </c>
      <c r="M27" s="848"/>
      <c r="N27" s="848">
        <v>0</v>
      </c>
      <c r="O27" s="848">
        <f t="shared" si="1"/>
        <v>0</v>
      </c>
      <c r="P27" s="809"/>
    </row>
    <row r="28" spans="2:16">
      <c r="B28" s="770" t="s">
        <v>18</v>
      </c>
      <c r="C28" s="808" t="s">
        <v>776</v>
      </c>
      <c r="D28" s="808" t="s">
        <v>766</v>
      </c>
      <c r="E28" s="808" t="s">
        <v>777</v>
      </c>
      <c r="F28" s="808" t="s">
        <v>800</v>
      </c>
      <c r="G28" s="808" t="s">
        <v>808</v>
      </c>
      <c r="H28" s="807" t="s">
        <v>809</v>
      </c>
      <c r="I28" s="848">
        <v>13966</v>
      </c>
      <c r="J28" s="848">
        <v>13966</v>
      </c>
      <c r="K28" s="848">
        <v>13966</v>
      </c>
      <c r="L28" s="848">
        <f t="shared" si="0"/>
        <v>0</v>
      </c>
      <c r="M28" s="848">
        <v>13966</v>
      </c>
      <c r="N28" s="848">
        <v>13966</v>
      </c>
      <c r="O28" s="848">
        <f t="shared" si="1"/>
        <v>0</v>
      </c>
      <c r="P28" s="845"/>
    </row>
    <row r="29" spans="2:16" ht="99.75">
      <c r="B29" s="1119" t="s">
        <v>18</v>
      </c>
      <c r="C29" s="808" t="s">
        <v>776</v>
      </c>
      <c r="D29" s="808" t="s">
        <v>766</v>
      </c>
      <c r="E29" s="808" t="s">
        <v>777</v>
      </c>
      <c r="F29" s="808" t="s">
        <v>800</v>
      </c>
      <c r="G29" s="808" t="s">
        <v>810</v>
      </c>
      <c r="H29" s="807" t="s">
        <v>811</v>
      </c>
      <c r="I29" s="848">
        <v>2428257</v>
      </c>
      <c r="J29" s="848">
        <v>2518280</v>
      </c>
      <c r="K29" s="848">
        <v>2803910.43</v>
      </c>
      <c r="L29" s="848">
        <f t="shared" si="0"/>
        <v>285630.43000000017</v>
      </c>
      <c r="M29" s="848">
        <v>2518280</v>
      </c>
      <c r="N29" s="848">
        <v>2880446.58</v>
      </c>
      <c r="O29" s="848">
        <f t="shared" si="1"/>
        <v>362166.58000000007</v>
      </c>
      <c r="P29" s="1120" t="s">
        <v>1023</v>
      </c>
    </row>
    <row r="30" spans="2:16" ht="28.5">
      <c r="B30" s="1119" t="s">
        <v>18</v>
      </c>
      <c r="C30" s="808" t="s">
        <v>776</v>
      </c>
      <c r="D30" s="808" t="s">
        <v>766</v>
      </c>
      <c r="E30" s="808" t="s">
        <v>777</v>
      </c>
      <c r="F30" s="808" t="s">
        <v>800</v>
      </c>
      <c r="G30" s="808" t="s">
        <v>812</v>
      </c>
      <c r="H30" s="807" t="s">
        <v>813</v>
      </c>
      <c r="I30" s="848">
        <v>22863</v>
      </c>
      <c r="J30" s="848">
        <v>22863</v>
      </c>
      <c r="K30" s="848">
        <v>39080</v>
      </c>
      <c r="L30" s="848">
        <f t="shared" si="0"/>
        <v>16217</v>
      </c>
      <c r="M30" s="848">
        <v>22863</v>
      </c>
      <c r="N30" s="848">
        <v>39080</v>
      </c>
      <c r="O30" s="848">
        <f t="shared" si="1"/>
        <v>16217</v>
      </c>
      <c r="P30" s="936" t="s">
        <v>1031</v>
      </c>
    </row>
    <row r="31" spans="2:16">
      <c r="B31" s="1119" t="s">
        <v>18</v>
      </c>
      <c r="C31" s="808" t="s">
        <v>776</v>
      </c>
      <c r="D31" s="808" t="s">
        <v>766</v>
      </c>
      <c r="E31" s="808" t="s">
        <v>777</v>
      </c>
      <c r="F31" s="808" t="s">
        <v>800</v>
      </c>
      <c r="G31" s="808" t="s">
        <v>814</v>
      </c>
      <c r="H31" s="807" t="s">
        <v>815</v>
      </c>
      <c r="I31" s="848">
        <v>8570</v>
      </c>
      <c r="J31" s="848">
        <v>8570</v>
      </c>
      <c r="K31" s="848">
        <v>8570</v>
      </c>
      <c r="L31" s="848">
        <f t="shared" si="0"/>
        <v>0</v>
      </c>
      <c r="M31" s="848">
        <v>8570</v>
      </c>
      <c r="N31" s="848">
        <v>8570</v>
      </c>
      <c r="O31" s="848">
        <f t="shared" si="1"/>
        <v>0</v>
      </c>
      <c r="P31" s="936"/>
    </row>
    <row r="32" spans="2:16" ht="76.5" customHeight="1">
      <c r="B32" s="1119" t="s">
        <v>18</v>
      </c>
      <c r="C32" s="808" t="s">
        <v>776</v>
      </c>
      <c r="D32" s="808" t="s">
        <v>766</v>
      </c>
      <c r="E32" s="808" t="s">
        <v>777</v>
      </c>
      <c r="F32" s="808" t="s">
        <v>800</v>
      </c>
      <c r="G32" s="808" t="s">
        <v>816</v>
      </c>
      <c r="H32" s="807" t="s">
        <v>817</v>
      </c>
      <c r="I32" s="848">
        <v>1150108</v>
      </c>
      <c r="J32" s="848">
        <v>1204355</v>
      </c>
      <c r="K32" s="848">
        <v>1344517.34</v>
      </c>
      <c r="L32" s="848">
        <f t="shared" si="0"/>
        <v>140162.34000000008</v>
      </c>
      <c r="M32" s="848">
        <v>1204355</v>
      </c>
      <c r="N32" s="848">
        <v>1386462.04</v>
      </c>
      <c r="O32" s="848">
        <f t="shared" si="1"/>
        <v>182107.04000000004</v>
      </c>
      <c r="P32" s="936" t="s">
        <v>1032</v>
      </c>
    </row>
    <row r="33" spans="2:16" ht="28.5">
      <c r="B33" s="1119" t="s">
        <v>18</v>
      </c>
      <c r="C33" s="808" t="s">
        <v>776</v>
      </c>
      <c r="D33" s="808" t="s">
        <v>766</v>
      </c>
      <c r="E33" s="808" t="s">
        <v>777</v>
      </c>
      <c r="F33" s="808" t="s">
        <v>800</v>
      </c>
      <c r="G33" s="808" t="s">
        <v>818</v>
      </c>
      <c r="H33" s="807" t="s">
        <v>819</v>
      </c>
      <c r="I33" s="848">
        <v>172361</v>
      </c>
      <c r="J33" s="848">
        <v>181939</v>
      </c>
      <c r="K33" s="848">
        <v>240832.14</v>
      </c>
      <c r="L33" s="848">
        <f t="shared" si="0"/>
        <v>58893.140000000014</v>
      </c>
      <c r="M33" s="848">
        <v>181939</v>
      </c>
      <c r="N33" s="848">
        <v>240832.14</v>
      </c>
      <c r="O33" s="848">
        <f t="shared" si="1"/>
        <v>58893.140000000014</v>
      </c>
      <c r="P33" s="936" t="s">
        <v>1034</v>
      </c>
    </row>
    <row r="34" spans="2:16" ht="71.25">
      <c r="B34" s="1119" t="s">
        <v>18</v>
      </c>
      <c r="C34" s="808" t="s">
        <v>776</v>
      </c>
      <c r="D34" s="808" t="s">
        <v>766</v>
      </c>
      <c r="E34" s="808" t="s">
        <v>777</v>
      </c>
      <c r="F34" s="808" t="s">
        <v>800</v>
      </c>
      <c r="G34" s="808" t="s">
        <v>820</v>
      </c>
      <c r="H34" s="807" t="s">
        <v>821</v>
      </c>
      <c r="I34" s="848">
        <v>2826670</v>
      </c>
      <c r="J34" s="848">
        <v>2799119</v>
      </c>
      <c r="K34" s="848">
        <v>3060896.42</v>
      </c>
      <c r="L34" s="848">
        <f t="shared" si="0"/>
        <v>261777.41999999993</v>
      </c>
      <c r="M34" s="848">
        <v>2799119</v>
      </c>
      <c r="N34" s="848">
        <v>3119190</v>
      </c>
      <c r="O34" s="848">
        <f t="shared" si="1"/>
        <v>320071</v>
      </c>
      <c r="P34" s="1120" t="s">
        <v>1035</v>
      </c>
    </row>
    <row r="35" spans="2:16" ht="28.5">
      <c r="B35" s="1119" t="s">
        <v>18</v>
      </c>
      <c r="C35" s="808" t="s">
        <v>776</v>
      </c>
      <c r="D35" s="808" t="s">
        <v>766</v>
      </c>
      <c r="E35" s="808" t="s">
        <v>777</v>
      </c>
      <c r="F35" s="808" t="s">
        <v>800</v>
      </c>
      <c r="G35" s="808" t="s">
        <v>822</v>
      </c>
      <c r="H35" s="807" t="s">
        <v>823</v>
      </c>
      <c r="I35" s="848">
        <v>2500</v>
      </c>
      <c r="J35" s="848">
        <v>2500</v>
      </c>
      <c r="K35" s="848">
        <v>15500</v>
      </c>
      <c r="L35" s="848">
        <f t="shared" si="0"/>
        <v>13000</v>
      </c>
      <c r="M35" s="848">
        <v>2500</v>
      </c>
      <c r="N35" s="848">
        <v>15500</v>
      </c>
      <c r="O35" s="848">
        <f t="shared" si="1"/>
        <v>13000</v>
      </c>
      <c r="P35" s="936" t="s">
        <v>1020</v>
      </c>
    </row>
    <row r="36" spans="2:16">
      <c r="B36" s="1119" t="s">
        <v>18</v>
      </c>
      <c r="C36" s="808" t="s">
        <v>776</v>
      </c>
      <c r="D36" s="808" t="s">
        <v>766</v>
      </c>
      <c r="E36" s="808" t="s">
        <v>777</v>
      </c>
      <c r="F36" s="808" t="s">
        <v>824</v>
      </c>
      <c r="G36" s="808" t="s">
        <v>825</v>
      </c>
      <c r="H36" s="807" t="s">
        <v>826</v>
      </c>
      <c r="I36" s="848">
        <v>4500</v>
      </c>
      <c r="J36" s="848">
        <v>4500</v>
      </c>
      <c r="K36" s="848">
        <v>4500</v>
      </c>
      <c r="L36" s="848">
        <f t="shared" si="0"/>
        <v>0</v>
      </c>
      <c r="M36" s="848">
        <v>4500</v>
      </c>
      <c r="N36" s="848">
        <v>4500</v>
      </c>
      <c r="O36" s="848">
        <f t="shared" si="1"/>
        <v>0</v>
      </c>
      <c r="P36" s="936"/>
    </row>
    <row r="37" spans="2:16">
      <c r="B37" s="1119" t="s">
        <v>18</v>
      </c>
      <c r="C37" s="808" t="s">
        <v>776</v>
      </c>
      <c r="D37" s="808" t="s">
        <v>766</v>
      </c>
      <c r="E37" s="808" t="s">
        <v>777</v>
      </c>
      <c r="F37" s="808" t="s">
        <v>824</v>
      </c>
      <c r="G37" s="808" t="s">
        <v>827</v>
      </c>
      <c r="H37" s="807" t="s">
        <v>828</v>
      </c>
      <c r="I37" s="848">
        <v>6525</v>
      </c>
      <c r="J37" s="848">
        <v>6525</v>
      </c>
      <c r="K37" s="848">
        <v>6525</v>
      </c>
      <c r="L37" s="848">
        <f t="shared" si="0"/>
        <v>0</v>
      </c>
      <c r="M37" s="848">
        <v>6525</v>
      </c>
      <c r="N37" s="848">
        <v>6525</v>
      </c>
      <c r="O37" s="848">
        <f t="shared" si="1"/>
        <v>0</v>
      </c>
      <c r="P37" s="936"/>
    </row>
    <row r="38" spans="2:16">
      <c r="B38" s="1119" t="s">
        <v>18</v>
      </c>
      <c r="C38" s="808" t="s">
        <v>776</v>
      </c>
      <c r="D38" s="808" t="s">
        <v>766</v>
      </c>
      <c r="E38" s="808" t="s">
        <v>777</v>
      </c>
      <c r="F38" s="808" t="s">
        <v>824</v>
      </c>
      <c r="G38" s="808" t="s">
        <v>829</v>
      </c>
      <c r="H38" s="807" t="s">
        <v>830</v>
      </c>
      <c r="I38" s="848">
        <v>300</v>
      </c>
      <c r="J38" s="848">
        <v>300</v>
      </c>
      <c r="K38" s="848">
        <v>300</v>
      </c>
      <c r="L38" s="848">
        <f t="shared" si="0"/>
        <v>0</v>
      </c>
      <c r="M38" s="848">
        <v>300</v>
      </c>
      <c r="N38" s="848">
        <v>300</v>
      </c>
      <c r="O38" s="848">
        <f t="shared" si="1"/>
        <v>0</v>
      </c>
      <c r="P38" s="936" t="s">
        <v>296</v>
      </c>
    </row>
    <row r="39" spans="2:16">
      <c r="B39" s="1119" t="s">
        <v>18</v>
      </c>
      <c r="C39" s="808" t="s">
        <v>776</v>
      </c>
      <c r="D39" s="808" t="s">
        <v>766</v>
      </c>
      <c r="E39" s="808" t="s">
        <v>777</v>
      </c>
      <c r="F39" s="808" t="s">
        <v>824</v>
      </c>
      <c r="G39" s="808" t="s">
        <v>831</v>
      </c>
      <c r="H39" s="807" t="s">
        <v>832</v>
      </c>
      <c r="I39" s="848">
        <v>1182</v>
      </c>
      <c r="J39" s="848">
        <v>1182</v>
      </c>
      <c r="K39" s="848">
        <v>1182</v>
      </c>
      <c r="L39" s="848">
        <f t="shared" si="0"/>
        <v>0</v>
      </c>
      <c r="M39" s="848">
        <v>1182</v>
      </c>
      <c r="N39" s="848">
        <v>1182</v>
      </c>
      <c r="O39" s="848">
        <f t="shared" si="1"/>
        <v>0</v>
      </c>
      <c r="P39" s="936" t="s">
        <v>296</v>
      </c>
    </row>
    <row r="40" spans="2:16" ht="28.5">
      <c r="B40" s="1119" t="s">
        <v>18</v>
      </c>
      <c r="C40" s="808" t="s">
        <v>776</v>
      </c>
      <c r="D40" s="808" t="s">
        <v>766</v>
      </c>
      <c r="E40" s="808" t="s">
        <v>777</v>
      </c>
      <c r="F40" s="808" t="s">
        <v>824</v>
      </c>
      <c r="G40" s="808" t="s">
        <v>833</v>
      </c>
      <c r="H40" s="807" t="s">
        <v>834</v>
      </c>
      <c r="I40" s="848">
        <v>210488</v>
      </c>
      <c r="J40" s="848">
        <v>210487</v>
      </c>
      <c r="K40" s="848">
        <v>271895.82</v>
      </c>
      <c r="L40" s="848">
        <f t="shared" si="0"/>
        <v>61408.820000000007</v>
      </c>
      <c r="M40" s="848">
        <v>210487</v>
      </c>
      <c r="N40" s="848">
        <v>210487</v>
      </c>
      <c r="O40" s="848">
        <f t="shared" si="1"/>
        <v>0</v>
      </c>
      <c r="P40" s="936" t="s">
        <v>1021</v>
      </c>
    </row>
    <row r="41" spans="2:16" ht="36">
      <c r="B41" s="1119" t="s">
        <v>18</v>
      </c>
      <c r="C41" s="808" t="s">
        <v>776</v>
      </c>
      <c r="D41" s="808" t="s">
        <v>766</v>
      </c>
      <c r="E41" s="808" t="s">
        <v>777</v>
      </c>
      <c r="F41" s="808" t="s">
        <v>824</v>
      </c>
      <c r="G41" s="808" t="s">
        <v>833</v>
      </c>
      <c r="H41" s="847" t="s">
        <v>1028</v>
      </c>
      <c r="I41" s="848">
        <v>0</v>
      </c>
      <c r="J41" s="848">
        <v>0</v>
      </c>
      <c r="K41" s="848">
        <v>50000</v>
      </c>
      <c r="L41" s="848">
        <f t="shared" ref="L41" si="2">K41-J41</f>
        <v>50000</v>
      </c>
      <c r="M41" s="848">
        <v>0</v>
      </c>
      <c r="N41" s="848">
        <v>50000</v>
      </c>
      <c r="O41" s="848">
        <f t="shared" si="1"/>
        <v>50000</v>
      </c>
      <c r="P41" s="936" t="s">
        <v>1016</v>
      </c>
    </row>
    <row r="42" spans="2:16">
      <c r="B42" s="1119" t="s">
        <v>18</v>
      </c>
      <c r="C42" s="808" t="s">
        <v>776</v>
      </c>
      <c r="D42" s="808" t="s">
        <v>766</v>
      </c>
      <c r="E42" s="808" t="s">
        <v>777</v>
      </c>
      <c r="F42" s="808" t="s">
        <v>835</v>
      </c>
      <c r="G42" s="808" t="s">
        <v>835</v>
      </c>
      <c r="H42" s="847" t="s">
        <v>1030</v>
      </c>
      <c r="I42" s="848">
        <v>0</v>
      </c>
      <c r="J42" s="848">
        <v>0</v>
      </c>
      <c r="K42" s="848">
        <v>15878</v>
      </c>
      <c r="L42" s="848">
        <f t="shared" ref="L42" si="3">K42-J42</f>
        <v>15878</v>
      </c>
      <c r="M42" s="848">
        <v>0</v>
      </c>
      <c r="N42" s="848">
        <v>10005</v>
      </c>
      <c r="O42" s="848">
        <f t="shared" ref="O42" si="4">N42-M42</f>
        <v>10005</v>
      </c>
      <c r="P42" s="1121" t="s">
        <v>1005</v>
      </c>
    </row>
    <row r="43" spans="2:16">
      <c r="B43" s="1119" t="s">
        <v>18</v>
      </c>
      <c r="C43" s="808" t="s">
        <v>776</v>
      </c>
      <c r="D43" s="808" t="s">
        <v>766</v>
      </c>
      <c r="E43" s="808" t="s">
        <v>777</v>
      </c>
      <c r="F43" s="808" t="s">
        <v>835</v>
      </c>
      <c r="G43" s="808" t="s">
        <v>836</v>
      </c>
      <c r="H43" s="807" t="s">
        <v>837</v>
      </c>
      <c r="I43" s="848">
        <v>14202</v>
      </c>
      <c r="J43" s="848">
        <v>0</v>
      </c>
      <c r="K43" s="848">
        <v>0</v>
      </c>
      <c r="L43" s="848">
        <v>0</v>
      </c>
      <c r="M43" s="848">
        <v>0</v>
      </c>
      <c r="N43" s="848">
        <v>0</v>
      </c>
      <c r="O43" s="848">
        <v>0</v>
      </c>
      <c r="P43" s="1121"/>
    </row>
    <row r="44" spans="2:16">
      <c r="B44" s="1119" t="s">
        <v>18</v>
      </c>
      <c r="C44" s="808" t="s">
        <v>838</v>
      </c>
      <c r="D44" s="808" t="s">
        <v>766</v>
      </c>
      <c r="E44" s="808" t="s">
        <v>777</v>
      </c>
      <c r="F44" s="808" t="s">
        <v>800</v>
      </c>
      <c r="G44" s="808" t="s">
        <v>810</v>
      </c>
      <c r="H44" s="807" t="s">
        <v>811</v>
      </c>
      <c r="I44" s="848">
        <v>300000</v>
      </c>
      <c r="J44" s="848">
        <v>0</v>
      </c>
      <c r="K44" s="848">
        <v>0</v>
      </c>
      <c r="L44" s="848">
        <f t="shared" si="0"/>
        <v>0</v>
      </c>
      <c r="M44" s="848">
        <v>0</v>
      </c>
      <c r="N44" s="848"/>
      <c r="O44" s="848">
        <f t="shared" si="1"/>
        <v>0</v>
      </c>
      <c r="P44" s="936" t="s">
        <v>296</v>
      </c>
    </row>
    <row r="45" spans="2:16" s="3" customFormat="1">
      <c r="B45" s="46"/>
      <c r="C45" s="45"/>
      <c r="D45" s="45"/>
      <c r="H45" s="841"/>
      <c r="J45" s="45"/>
    </row>
    <row r="46" spans="2:16" s="3" customFormat="1">
      <c r="B46" s="46"/>
      <c r="C46" s="45"/>
      <c r="D46" s="45"/>
      <c r="H46" s="841"/>
      <c r="J46" s="45"/>
    </row>
    <row r="47" spans="2:16" s="3" customFormat="1" ht="15" thickBot="1">
      <c r="B47" s="46"/>
      <c r="C47" s="45"/>
      <c r="D47" s="45"/>
      <c r="H47" s="841"/>
      <c r="J47" s="45"/>
    </row>
    <row r="48" spans="2:16" s="80" customFormat="1" ht="15.75" thickBot="1">
      <c r="B48" s="764" t="s">
        <v>141</v>
      </c>
      <c r="C48" s="764"/>
      <c r="D48" s="764"/>
      <c r="E48" s="764"/>
      <c r="F48" s="764"/>
      <c r="G48" s="764"/>
      <c r="H48" s="842"/>
      <c r="I48" s="764"/>
      <c r="J48" s="764"/>
      <c r="K48" s="765" t="s">
        <v>19</v>
      </c>
      <c r="L48" s="766"/>
      <c r="M48" s="766"/>
      <c r="N48" s="765" t="s">
        <v>19</v>
      </c>
      <c r="O48" s="766"/>
      <c r="P48" s="767" t="s">
        <v>19</v>
      </c>
    </row>
    <row r="49" spans="2:16" s="267" customFormat="1" ht="43.5" thickBot="1">
      <c r="B49" s="768" t="s">
        <v>18</v>
      </c>
      <c r="C49" s="761" t="s">
        <v>17</v>
      </c>
      <c r="D49" s="761" t="s">
        <v>16</v>
      </c>
      <c r="E49" s="761" t="s">
        <v>5</v>
      </c>
      <c r="F49" s="761" t="s">
        <v>15</v>
      </c>
      <c r="G49" s="761" t="s">
        <v>140</v>
      </c>
      <c r="H49" s="840" t="s">
        <v>12</v>
      </c>
      <c r="I49" s="761" t="s">
        <v>717</v>
      </c>
      <c r="J49" s="761" t="s">
        <v>139</v>
      </c>
      <c r="K49" s="761" t="s">
        <v>138</v>
      </c>
      <c r="L49" s="761" t="s">
        <v>137</v>
      </c>
      <c r="M49" s="761" t="s">
        <v>687</v>
      </c>
      <c r="N49" s="761" t="s">
        <v>688</v>
      </c>
      <c r="O49" s="761" t="s">
        <v>689</v>
      </c>
      <c r="P49" s="761" t="s">
        <v>136</v>
      </c>
    </row>
    <row r="50" spans="2:16" s="80" customFormat="1">
      <c r="B50" s="1122" t="s">
        <v>18</v>
      </c>
      <c r="C50" s="871" t="s">
        <v>776</v>
      </c>
      <c r="D50" s="871" t="s">
        <v>766</v>
      </c>
      <c r="E50" s="871" t="s">
        <v>777</v>
      </c>
      <c r="F50" s="871" t="s">
        <v>839</v>
      </c>
      <c r="G50" s="871" t="s">
        <v>840</v>
      </c>
      <c r="H50" s="872" t="s">
        <v>841</v>
      </c>
      <c r="I50" s="860">
        <v>0</v>
      </c>
      <c r="J50" s="860">
        <v>0</v>
      </c>
      <c r="K50" s="860">
        <v>0</v>
      </c>
      <c r="L50" s="860">
        <f>K50-J50</f>
        <v>0</v>
      </c>
      <c r="M50" s="860">
        <v>0</v>
      </c>
      <c r="N50" s="860">
        <v>0</v>
      </c>
      <c r="O50" s="873">
        <f>N50-M50</f>
        <v>0</v>
      </c>
      <c r="P50" s="1123"/>
    </row>
    <row r="51" spans="2:16" s="80" customFormat="1">
      <c r="B51" s="1124" t="s">
        <v>18</v>
      </c>
      <c r="C51" s="808" t="s">
        <v>776</v>
      </c>
      <c r="D51" s="808" t="s">
        <v>766</v>
      </c>
      <c r="E51" s="808" t="s">
        <v>777</v>
      </c>
      <c r="F51" s="808" t="s">
        <v>839</v>
      </c>
      <c r="G51" s="808" t="s">
        <v>842</v>
      </c>
      <c r="H51" s="807" t="s">
        <v>843</v>
      </c>
      <c r="I51" s="848">
        <v>196000</v>
      </c>
      <c r="J51" s="848">
        <v>196000</v>
      </c>
      <c r="K51" s="848">
        <v>196000</v>
      </c>
      <c r="L51" s="848">
        <f t="shared" ref="L51:L70" si="5">K51-J51</f>
        <v>0</v>
      </c>
      <c r="M51" s="848">
        <v>196000</v>
      </c>
      <c r="N51" s="848">
        <v>196000</v>
      </c>
      <c r="O51" s="806">
        <f t="shared" ref="O51:O70" si="6">N51-M51</f>
        <v>0</v>
      </c>
      <c r="P51" s="1125"/>
    </row>
    <row r="52" spans="2:16" s="80" customFormat="1">
      <c r="B52" s="1124" t="s">
        <v>18</v>
      </c>
      <c r="C52" s="808" t="s">
        <v>776</v>
      </c>
      <c r="D52" s="808" t="s">
        <v>766</v>
      </c>
      <c r="E52" s="808" t="s">
        <v>777</v>
      </c>
      <c r="F52" s="808" t="s">
        <v>839</v>
      </c>
      <c r="G52" s="808" t="s">
        <v>844</v>
      </c>
      <c r="H52" s="807" t="s">
        <v>845</v>
      </c>
      <c r="I52" s="848">
        <v>27623</v>
      </c>
      <c r="J52" s="848">
        <v>28325</v>
      </c>
      <c r="K52" s="848">
        <v>28343.61</v>
      </c>
      <c r="L52" s="848">
        <f t="shared" si="5"/>
        <v>18.610000000000582</v>
      </c>
      <c r="M52" s="848">
        <v>28325</v>
      </c>
      <c r="N52" s="848">
        <v>29100.25</v>
      </c>
      <c r="O52" s="806">
        <f t="shared" si="6"/>
        <v>775.25</v>
      </c>
      <c r="P52" s="1126" t="s">
        <v>1024</v>
      </c>
    </row>
    <row r="53" spans="2:16" s="80" customFormat="1">
      <c r="B53" s="1124" t="s">
        <v>18</v>
      </c>
      <c r="C53" s="808" t="s">
        <v>776</v>
      </c>
      <c r="D53" s="808" t="s">
        <v>766</v>
      </c>
      <c r="E53" s="808" t="s">
        <v>777</v>
      </c>
      <c r="F53" s="808" t="s">
        <v>839</v>
      </c>
      <c r="G53" s="808" t="s">
        <v>846</v>
      </c>
      <c r="H53" s="807" t="s">
        <v>847</v>
      </c>
      <c r="I53" s="848">
        <v>110956</v>
      </c>
      <c r="J53" s="848">
        <v>113203</v>
      </c>
      <c r="K53" s="848">
        <v>113203</v>
      </c>
      <c r="L53" s="848">
        <f t="shared" si="5"/>
        <v>0</v>
      </c>
      <c r="M53" s="848">
        <v>113203</v>
      </c>
      <c r="N53" s="848">
        <v>113203</v>
      </c>
      <c r="O53" s="806">
        <f t="shared" si="6"/>
        <v>0</v>
      </c>
      <c r="P53" s="1127"/>
    </row>
    <row r="54" spans="2:16" s="80" customFormat="1">
      <c r="B54" s="1124" t="s">
        <v>18</v>
      </c>
      <c r="C54" s="808" t="s">
        <v>776</v>
      </c>
      <c r="D54" s="808" t="s">
        <v>766</v>
      </c>
      <c r="E54" s="808" t="s">
        <v>777</v>
      </c>
      <c r="F54" s="808" t="s">
        <v>839</v>
      </c>
      <c r="G54" s="808" t="s">
        <v>848</v>
      </c>
      <c r="H54" s="807" t="s">
        <v>849</v>
      </c>
      <c r="I54" s="848">
        <v>10010</v>
      </c>
      <c r="J54" s="848">
        <v>10010</v>
      </c>
      <c r="K54" s="848">
        <v>10010</v>
      </c>
      <c r="L54" s="848">
        <f t="shared" si="5"/>
        <v>0</v>
      </c>
      <c r="M54" s="848">
        <v>10010</v>
      </c>
      <c r="N54" s="848">
        <v>10010</v>
      </c>
      <c r="O54" s="806">
        <f t="shared" si="6"/>
        <v>0</v>
      </c>
      <c r="P54" s="1127"/>
    </row>
    <row r="55" spans="2:16" s="80" customFormat="1">
      <c r="B55" s="1124" t="s">
        <v>18</v>
      </c>
      <c r="C55" s="808" t="s">
        <v>776</v>
      </c>
      <c r="D55" s="808" t="s">
        <v>766</v>
      </c>
      <c r="E55" s="808" t="s">
        <v>777</v>
      </c>
      <c r="F55" s="808" t="s">
        <v>839</v>
      </c>
      <c r="G55" s="808" t="s">
        <v>850</v>
      </c>
      <c r="H55" s="807" t="s">
        <v>851</v>
      </c>
      <c r="I55" s="848">
        <v>12956</v>
      </c>
      <c r="J55" s="848">
        <v>13605</v>
      </c>
      <c r="K55" s="848">
        <v>13605</v>
      </c>
      <c r="L55" s="848">
        <f t="shared" si="5"/>
        <v>0</v>
      </c>
      <c r="M55" s="848">
        <v>13605</v>
      </c>
      <c r="N55" s="848">
        <v>13605</v>
      </c>
      <c r="O55" s="806">
        <f t="shared" si="6"/>
        <v>0</v>
      </c>
      <c r="P55" s="1127"/>
    </row>
    <row r="56" spans="2:16" s="80" customFormat="1">
      <c r="B56" s="1124" t="s">
        <v>18</v>
      </c>
      <c r="C56" s="808" t="s">
        <v>776</v>
      </c>
      <c r="D56" s="808" t="s">
        <v>766</v>
      </c>
      <c r="E56" s="808" t="s">
        <v>777</v>
      </c>
      <c r="F56" s="808" t="s">
        <v>839</v>
      </c>
      <c r="G56" s="808" t="s">
        <v>852</v>
      </c>
      <c r="H56" s="807" t="s">
        <v>853</v>
      </c>
      <c r="I56" s="848">
        <v>94307</v>
      </c>
      <c r="J56" s="848">
        <v>94371</v>
      </c>
      <c r="K56" s="848">
        <v>94371</v>
      </c>
      <c r="L56" s="848">
        <f t="shared" si="5"/>
        <v>0</v>
      </c>
      <c r="M56" s="848">
        <v>94371</v>
      </c>
      <c r="N56" s="848">
        <v>94371</v>
      </c>
      <c r="O56" s="806">
        <f t="shared" si="6"/>
        <v>0</v>
      </c>
      <c r="P56" s="1127"/>
    </row>
    <row r="57" spans="2:16" s="80" customFormat="1">
      <c r="B57" s="1124" t="s">
        <v>18</v>
      </c>
      <c r="C57" s="808" t="s">
        <v>776</v>
      </c>
      <c r="D57" s="808" t="s">
        <v>766</v>
      </c>
      <c r="E57" s="808" t="s">
        <v>777</v>
      </c>
      <c r="F57" s="808" t="s">
        <v>839</v>
      </c>
      <c r="G57" s="808" t="s">
        <v>854</v>
      </c>
      <c r="H57" s="807" t="s">
        <v>855</v>
      </c>
      <c r="I57" s="848">
        <v>22000</v>
      </c>
      <c r="J57" s="848">
        <v>22000</v>
      </c>
      <c r="K57" s="848">
        <v>22000</v>
      </c>
      <c r="L57" s="848">
        <f t="shared" si="5"/>
        <v>0</v>
      </c>
      <c r="M57" s="848">
        <v>22000</v>
      </c>
      <c r="N57" s="848">
        <v>22000</v>
      </c>
      <c r="O57" s="806">
        <f t="shared" si="6"/>
        <v>0</v>
      </c>
      <c r="P57" s="1127"/>
    </row>
    <row r="58" spans="2:16" s="80" customFormat="1">
      <c r="B58" s="1124" t="s">
        <v>18</v>
      </c>
      <c r="C58" s="808" t="s">
        <v>776</v>
      </c>
      <c r="D58" s="808" t="s">
        <v>766</v>
      </c>
      <c r="E58" s="808" t="s">
        <v>777</v>
      </c>
      <c r="F58" s="808" t="s">
        <v>839</v>
      </c>
      <c r="G58" s="808" t="s">
        <v>856</v>
      </c>
      <c r="H58" s="807" t="s">
        <v>857</v>
      </c>
      <c r="I58" s="848">
        <v>93000</v>
      </c>
      <c r="J58" s="848">
        <v>93000</v>
      </c>
      <c r="K58" s="848">
        <v>93000</v>
      </c>
      <c r="L58" s="848">
        <f t="shared" si="5"/>
        <v>0</v>
      </c>
      <c r="M58" s="848">
        <v>93000</v>
      </c>
      <c r="N58" s="848">
        <v>93000</v>
      </c>
      <c r="O58" s="806">
        <f t="shared" si="6"/>
        <v>0</v>
      </c>
      <c r="P58" s="1127"/>
    </row>
    <row r="59" spans="2:16" s="80" customFormat="1">
      <c r="B59" s="1124" t="s">
        <v>18</v>
      </c>
      <c r="C59" s="808" t="s">
        <v>776</v>
      </c>
      <c r="D59" s="808" t="s">
        <v>766</v>
      </c>
      <c r="E59" s="808" t="s">
        <v>777</v>
      </c>
      <c r="F59" s="808" t="s">
        <v>839</v>
      </c>
      <c r="G59" s="808" t="s">
        <v>858</v>
      </c>
      <c r="H59" s="807" t="s">
        <v>859</v>
      </c>
      <c r="I59" s="848">
        <v>12600</v>
      </c>
      <c r="J59" s="848">
        <v>12600</v>
      </c>
      <c r="K59" s="848">
        <v>12600</v>
      </c>
      <c r="L59" s="848">
        <f t="shared" si="5"/>
        <v>0</v>
      </c>
      <c r="M59" s="848">
        <v>12600</v>
      </c>
      <c r="N59" s="848">
        <v>12600</v>
      </c>
      <c r="O59" s="806">
        <f t="shared" si="6"/>
        <v>0</v>
      </c>
      <c r="P59" s="1127"/>
    </row>
    <row r="60" spans="2:16" s="80" customFormat="1">
      <c r="B60" s="1124" t="s">
        <v>18</v>
      </c>
      <c r="C60" s="808" t="s">
        <v>776</v>
      </c>
      <c r="D60" s="808" t="s">
        <v>766</v>
      </c>
      <c r="E60" s="808" t="s">
        <v>777</v>
      </c>
      <c r="F60" s="808" t="s">
        <v>839</v>
      </c>
      <c r="G60" s="808" t="s">
        <v>860</v>
      </c>
      <c r="H60" s="807" t="s">
        <v>861</v>
      </c>
      <c r="I60" s="848">
        <v>9011</v>
      </c>
      <c r="J60" s="848">
        <v>9213</v>
      </c>
      <c r="K60" s="848">
        <v>9213</v>
      </c>
      <c r="L60" s="848">
        <f t="shared" si="5"/>
        <v>0</v>
      </c>
      <c r="M60" s="848">
        <v>9213</v>
      </c>
      <c r="N60" s="848">
        <v>9213</v>
      </c>
      <c r="O60" s="806">
        <f t="shared" si="6"/>
        <v>0</v>
      </c>
      <c r="P60" s="1127"/>
    </row>
    <row r="61" spans="2:16" s="80" customFormat="1">
      <c r="B61" s="1124" t="s">
        <v>18</v>
      </c>
      <c r="C61" s="808" t="s">
        <v>776</v>
      </c>
      <c r="D61" s="808" t="s">
        <v>766</v>
      </c>
      <c r="E61" s="808" t="s">
        <v>777</v>
      </c>
      <c r="F61" s="808" t="s">
        <v>839</v>
      </c>
      <c r="G61" s="808" t="s">
        <v>862</v>
      </c>
      <c r="H61" s="807" t="s">
        <v>863</v>
      </c>
      <c r="I61" s="848">
        <v>1674</v>
      </c>
      <c r="J61" s="848">
        <v>1674</v>
      </c>
      <c r="K61" s="848">
        <v>1674</v>
      </c>
      <c r="L61" s="848">
        <f t="shared" si="5"/>
        <v>0</v>
      </c>
      <c r="M61" s="848">
        <v>1674</v>
      </c>
      <c r="N61" s="848">
        <v>1674</v>
      </c>
      <c r="O61" s="806">
        <f t="shared" si="6"/>
        <v>0</v>
      </c>
      <c r="P61" s="1127"/>
    </row>
    <row r="62" spans="2:16" s="80" customFormat="1">
      <c r="B62" s="1124" t="s">
        <v>18</v>
      </c>
      <c r="C62" s="808" t="s">
        <v>776</v>
      </c>
      <c r="D62" s="808" t="s">
        <v>766</v>
      </c>
      <c r="E62" s="808" t="s">
        <v>777</v>
      </c>
      <c r="F62" s="808" t="s">
        <v>839</v>
      </c>
      <c r="G62" s="808" t="s">
        <v>864</v>
      </c>
      <c r="H62" s="807" t="s">
        <v>865</v>
      </c>
      <c r="I62" s="848">
        <v>2876</v>
      </c>
      <c r="J62" s="848">
        <v>2877</v>
      </c>
      <c r="K62" s="848">
        <v>2877</v>
      </c>
      <c r="L62" s="848">
        <f t="shared" si="5"/>
        <v>0</v>
      </c>
      <c r="M62" s="848">
        <v>2877</v>
      </c>
      <c r="N62" s="848">
        <v>2877</v>
      </c>
      <c r="O62" s="806">
        <f t="shared" si="6"/>
        <v>0</v>
      </c>
      <c r="P62" s="1127"/>
    </row>
    <row r="63" spans="2:16" s="80" customFormat="1">
      <c r="B63" s="1124" t="s">
        <v>18</v>
      </c>
      <c r="C63" s="808" t="s">
        <v>776</v>
      </c>
      <c r="D63" s="808" t="s">
        <v>766</v>
      </c>
      <c r="E63" s="808" t="s">
        <v>777</v>
      </c>
      <c r="F63" s="808" t="s">
        <v>839</v>
      </c>
      <c r="G63" s="808" t="s">
        <v>866</v>
      </c>
      <c r="H63" s="807" t="s">
        <v>867</v>
      </c>
      <c r="I63" s="848">
        <v>56000</v>
      </c>
      <c r="J63" s="848">
        <v>58000</v>
      </c>
      <c r="K63" s="848">
        <v>57000</v>
      </c>
      <c r="L63" s="848">
        <f t="shared" si="5"/>
        <v>-1000</v>
      </c>
      <c r="M63" s="848">
        <v>58000</v>
      </c>
      <c r="N63" s="848">
        <v>59000</v>
      </c>
      <c r="O63" s="806">
        <f t="shared" si="6"/>
        <v>1000</v>
      </c>
      <c r="P63" s="1126" t="s">
        <v>1024</v>
      </c>
    </row>
    <row r="64" spans="2:16" s="80" customFormat="1">
      <c r="B64" s="1124" t="s">
        <v>18</v>
      </c>
      <c r="C64" s="808" t="s">
        <v>776</v>
      </c>
      <c r="D64" s="808" t="s">
        <v>766</v>
      </c>
      <c r="E64" s="808" t="s">
        <v>777</v>
      </c>
      <c r="F64" s="808" t="s">
        <v>839</v>
      </c>
      <c r="G64" s="808" t="s">
        <v>868</v>
      </c>
      <c r="H64" s="807" t="s">
        <v>869</v>
      </c>
      <c r="I64" s="848">
        <v>79507</v>
      </c>
      <c r="J64" s="848">
        <v>79507</v>
      </c>
      <c r="K64" s="848">
        <v>85470</v>
      </c>
      <c r="L64" s="848">
        <f t="shared" si="5"/>
        <v>5963</v>
      </c>
      <c r="M64" s="848">
        <v>79507</v>
      </c>
      <c r="N64" s="848">
        <v>91880</v>
      </c>
      <c r="O64" s="806">
        <f t="shared" si="6"/>
        <v>12373</v>
      </c>
      <c r="P64" s="1128" t="s">
        <v>1017</v>
      </c>
    </row>
    <row r="65" spans="2:16" s="80" customFormat="1">
      <c r="B65" s="1124" t="s">
        <v>18</v>
      </c>
      <c r="C65" s="808" t="s">
        <v>776</v>
      </c>
      <c r="D65" s="808" t="s">
        <v>766</v>
      </c>
      <c r="E65" s="808" t="s">
        <v>777</v>
      </c>
      <c r="F65" s="808" t="s">
        <v>839</v>
      </c>
      <c r="G65" s="808" t="s">
        <v>870</v>
      </c>
      <c r="H65" s="807" t="s">
        <v>871</v>
      </c>
      <c r="I65" s="848">
        <v>85437</v>
      </c>
      <c r="J65" s="848">
        <v>85437</v>
      </c>
      <c r="K65" s="848">
        <v>91845</v>
      </c>
      <c r="L65" s="848">
        <f t="shared" si="5"/>
        <v>6408</v>
      </c>
      <c r="M65" s="848">
        <v>85437</v>
      </c>
      <c r="N65" s="848">
        <v>98735</v>
      </c>
      <c r="O65" s="806">
        <f t="shared" si="6"/>
        <v>13298</v>
      </c>
      <c r="P65" s="1128"/>
    </row>
    <row r="66" spans="2:16" s="80" customFormat="1">
      <c r="B66" s="1124" t="s">
        <v>18</v>
      </c>
      <c r="C66" s="808" t="s">
        <v>776</v>
      </c>
      <c r="D66" s="808" t="s">
        <v>766</v>
      </c>
      <c r="E66" s="808" t="s">
        <v>777</v>
      </c>
      <c r="F66" s="808" t="s">
        <v>839</v>
      </c>
      <c r="G66" s="808" t="s">
        <v>872</v>
      </c>
      <c r="H66" s="807" t="s">
        <v>873</v>
      </c>
      <c r="I66" s="848">
        <v>0</v>
      </c>
      <c r="J66" s="848">
        <v>0</v>
      </c>
      <c r="K66" s="848">
        <v>0</v>
      </c>
      <c r="L66" s="848">
        <f t="shared" si="5"/>
        <v>0</v>
      </c>
      <c r="M66" s="848">
        <v>0</v>
      </c>
      <c r="N66" s="848">
        <v>0</v>
      </c>
      <c r="O66" s="806">
        <f t="shared" si="6"/>
        <v>0</v>
      </c>
      <c r="P66" s="1127"/>
    </row>
    <row r="67" spans="2:16" s="80" customFormat="1">
      <c r="B67" s="1124" t="s">
        <v>18</v>
      </c>
      <c r="C67" s="808" t="s">
        <v>776</v>
      </c>
      <c r="D67" s="808" t="s">
        <v>766</v>
      </c>
      <c r="E67" s="808" t="s">
        <v>777</v>
      </c>
      <c r="F67" s="808" t="s">
        <v>839</v>
      </c>
      <c r="G67" s="808" t="s">
        <v>874</v>
      </c>
      <c r="H67" s="807" t="s">
        <v>875</v>
      </c>
      <c r="I67" s="848">
        <v>276240</v>
      </c>
      <c r="J67" s="848">
        <v>285217</v>
      </c>
      <c r="K67" s="848">
        <v>285217</v>
      </c>
      <c r="L67" s="848">
        <f t="shared" si="5"/>
        <v>0</v>
      </c>
      <c r="M67" s="848">
        <v>285217</v>
      </c>
      <c r="N67" s="848">
        <v>285217</v>
      </c>
      <c r="O67" s="806">
        <f t="shared" si="6"/>
        <v>0</v>
      </c>
      <c r="P67" s="1127"/>
    </row>
    <row r="68" spans="2:16" s="80" customFormat="1">
      <c r="B68" s="1124" t="s">
        <v>18</v>
      </c>
      <c r="C68" s="808" t="s">
        <v>776</v>
      </c>
      <c r="D68" s="808" t="s">
        <v>766</v>
      </c>
      <c r="E68" s="808" t="s">
        <v>777</v>
      </c>
      <c r="F68" s="808" t="s">
        <v>839</v>
      </c>
      <c r="G68" s="808" t="s">
        <v>876</v>
      </c>
      <c r="H68" s="807" t="s">
        <v>877</v>
      </c>
      <c r="I68" s="848">
        <v>3201</v>
      </c>
      <c r="J68" s="848">
        <v>3439</v>
      </c>
      <c r="K68" s="848">
        <v>3439</v>
      </c>
      <c r="L68" s="848">
        <f t="shared" si="5"/>
        <v>0</v>
      </c>
      <c r="M68" s="848">
        <v>3439</v>
      </c>
      <c r="N68" s="848">
        <v>3439</v>
      </c>
      <c r="O68" s="806">
        <f t="shared" si="6"/>
        <v>0</v>
      </c>
      <c r="P68" s="1125"/>
    </row>
    <row r="69" spans="2:16" s="80" customFormat="1">
      <c r="B69" s="1124" t="s">
        <v>18</v>
      </c>
      <c r="C69" s="808" t="s">
        <v>776</v>
      </c>
      <c r="D69" s="808" t="s">
        <v>766</v>
      </c>
      <c r="E69" s="808" t="s">
        <v>777</v>
      </c>
      <c r="F69" s="808" t="s">
        <v>839</v>
      </c>
      <c r="G69" s="808" t="s">
        <v>878</v>
      </c>
      <c r="H69" s="807" t="s">
        <v>879</v>
      </c>
      <c r="I69" s="848">
        <v>10841</v>
      </c>
      <c r="J69" s="848">
        <v>10841</v>
      </c>
      <c r="K69" s="848">
        <v>10841</v>
      </c>
      <c r="L69" s="848">
        <f t="shared" si="5"/>
        <v>0</v>
      </c>
      <c r="M69" s="848">
        <v>10841</v>
      </c>
      <c r="N69" s="848">
        <v>10841</v>
      </c>
      <c r="O69" s="806">
        <f t="shared" si="6"/>
        <v>0</v>
      </c>
      <c r="P69" s="1125"/>
    </row>
    <row r="70" spans="2:16" s="80" customFormat="1">
      <c r="B70" s="1124" t="s">
        <v>18</v>
      </c>
      <c r="C70" s="808" t="s">
        <v>776</v>
      </c>
      <c r="D70" s="808" t="s">
        <v>766</v>
      </c>
      <c r="E70" s="808" t="s">
        <v>777</v>
      </c>
      <c r="F70" s="808" t="s">
        <v>880</v>
      </c>
      <c r="G70" s="808" t="s">
        <v>881</v>
      </c>
      <c r="H70" s="807" t="s">
        <v>882</v>
      </c>
      <c r="I70" s="848">
        <v>-50000</v>
      </c>
      <c r="J70" s="848">
        <v>-50000</v>
      </c>
      <c r="K70" s="848">
        <v>-50000</v>
      </c>
      <c r="L70" s="848">
        <f t="shared" si="5"/>
        <v>0</v>
      </c>
      <c r="M70" s="848">
        <v>-50000</v>
      </c>
      <c r="N70" s="848">
        <v>-50000</v>
      </c>
      <c r="O70" s="806">
        <f t="shared" si="6"/>
        <v>0</v>
      </c>
      <c r="P70" s="1129"/>
    </row>
    <row r="71" spans="2:16">
      <c r="B71" s="266"/>
      <c r="C71" s="265"/>
      <c r="D71" s="265"/>
      <c r="E71" s="36"/>
      <c r="F71" s="36"/>
      <c r="J71" s="265"/>
    </row>
    <row r="72" spans="2:16" ht="15">
      <c r="B72" s="35"/>
      <c r="D72" s="264"/>
    </row>
  </sheetData>
  <mergeCells count="1">
    <mergeCell ref="P64:P65"/>
  </mergeCells>
  <printOptions horizontalCentered="1"/>
  <pageMargins left="0" right="0" top="0.25" bottom="0.25" header="0" footer="0"/>
  <pageSetup paperSize="17" scale="5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W37"/>
  <sheetViews>
    <sheetView view="pageBreakPreview" topLeftCell="B1" zoomScale="90" zoomScaleNormal="100" zoomScaleSheetLayoutView="90" workbookViewId="0">
      <selection activeCell="D36" sqref="D36"/>
    </sheetView>
  </sheetViews>
  <sheetFormatPr defaultColWidth="9.140625" defaultRowHeight="14.25"/>
  <cols>
    <col min="1" max="1" width="5" style="36" customWidth="1"/>
    <col min="2" max="2" width="8.7109375" style="36" bestFit="1" customWidth="1"/>
    <col min="3" max="3" width="13.7109375" style="36" bestFit="1" customWidth="1"/>
    <col min="4" max="5" width="13.7109375" style="263" bestFit="1" customWidth="1"/>
    <col min="6" max="6" width="15" style="263" bestFit="1" customWidth="1"/>
    <col min="7" max="8" width="12.42578125" style="36" bestFit="1" customWidth="1"/>
    <col min="9" max="9" width="20" style="36" customWidth="1"/>
    <col min="10" max="10" width="11" style="36" customWidth="1"/>
    <col min="11" max="11" width="15" style="36" bestFit="1" customWidth="1"/>
    <col min="12" max="12" width="22.85546875" style="36" customWidth="1"/>
    <col min="13" max="13" width="18.7109375" style="36" bestFit="1" customWidth="1"/>
    <col min="14" max="14" width="40.28515625" style="36" bestFit="1" customWidth="1"/>
    <col min="15" max="15" width="11.28515625" style="36" bestFit="1" customWidth="1"/>
    <col min="16" max="16" width="26.28515625" style="36" customWidth="1"/>
    <col min="17" max="17" width="10" style="36" bestFit="1" customWidth="1"/>
    <col min="18" max="19" width="13.7109375" style="36" bestFit="1" customWidth="1"/>
    <col min="20" max="20" width="28.28515625" style="36" customWidth="1"/>
    <col min="21" max="21" width="18.7109375" style="36" bestFit="1" customWidth="1"/>
    <col min="22" max="22" width="20.140625" style="36" bestFit="1" customWidth="1"/>
    <col min="23" max="23" width="27" style="36" customWidth="1"/>
    <col min="24" max="16384" width="9.140625" style="36"/>
  </cols>
  <sheetData>
    <row r="1" spans="2:23" ht="21" customHeight="1"/>
    <row r="2" spans="2:23" ht="18">
      <c r="B2" s="272" t="s">
        <v>168</v>
      </c>
      <c r="C2" s="271"/>
    </row>
    <row r="3" spans="2:23" ht="18">
      <c r="B3" s="270" t="s">
        <v>146</v>
      </c>
    </row>
    <row r="5" spans="2:23">
      <c r="B5" s="36" t="s">
        <v>167</v>
      </c>
    </row>
    <row r="6" spans="2:23" ht="15">
      <c r="B6" s="269" t="s">
        <v>166</v>
      </c>
      <c r="F6" s="36"/>
    </row>
    <row r="7" spans="2:23" ht="15">
      <c r="B7" s="269"/>
      <c r="C7" s="36" t="s">
        <v>557</v>
      </c>
      <c r="F7" s="36"/>
    </row>
    <row r="8" spans="2:23" ht="15">
      <c r="B8" s="269"/>
      <c r="C8" s="36" t="s">
        <v>165</v>
      </c>
      <c r="F8" s="36"/>
    </row>
    <row r="9" spans="2:23" ht="15">
      <c r="B9" s="269"/>
      <c r="C9" s="36" t="s">
        <v>556</v>
      </c>
      <c r="F9" s="36"/>
    </row>
    <row r="10" spans="2:23" ht="15">
      <c r="B10" s="269" t="s">
        <v>737</v>
      </c>
      <c r="F10" s="36"/>
    </row>
    <row r="11" spans="2:23" ht="15">
      <c r="B11" s="269" t="s">
        <v>738</v>
      </c>
      <c r="F11" s="36"/>
    </row>
    <row r="12" spans="2:23">
      <c r="B12" s="266" t="s">
        <v>23</v>
      </c>
      <c r="F12" s="36"/>
    </row>
    <row r="13" spans="2:23">
      <c r="B13" s="266"/>
      <c r="C13" s="265"/>
      <c r="D13" s="265"/>
      <c r="E13" s="36"/>
      <c r="F13" s="36"/>
      <c r="J13" s="265"/>
    </row>
    <row r="14" spans="2:23">
      <c r="B14" s="266"/>
      <c r="C14" s="265"/>
      <c r="D14" s="265"/>
      <c r="E14" s="36"/>
      <c r="F14" s="36"/>
      <c r="J14" s="265"/>
    </row>
    <row r="15" spans="2:23" ht="15">
      <c r="B15" s="973" t="s">
        <v>164</v>
      </c>
      <c r="C15" s="973"/>
      <c r="D15" s="973"/>
      <c r="E15" s="973"/>
      <c r="F15" s="973"/>
      <c r="G15" s="973"/>
      <c r="H15" s="973"/>
      <c r="I15" s="973"/>
      <c r="J15" s="973"/>
      <c r="K15" s="973"/>
      <c r="L15" s="973"/>
      <c r="M15" s="973"/>
      <c r="N15" s="973"/>
      <c r="O15" s="973"/>
      <c r="P15" s="973"/>
      <c r="Q15" s="973"/>
      <c r="R15" s="973"/>
      <c r="S15" s="973"/>
      <c r="T15" s="973"/>
      <c r="U15" s="973"/>
      <c r="V15" s="973"/>
      <c r="W15" s="619" t="s">
        <v>649</v>
      </c>
    </row>
    <row r="16" spans="2:23" s="275" customFormat="1">
      <c r="B16" s="878" t="s">
        <v>163</v>
      </c>
      <c r="C16" s="878" t="s">
        <v>555</v>
      </c>
      <c r="D16" s="878" t="s">
        <v>554</v>
      </c>
      <c r="E16" s="878" t="s">
        <v>553</v>
      </c>
      <c r="F16" s="878" t="s">
        <v>162</v>
      </c>
      <c r="G16" s="878" t="s">
        <v>161</v>
      </c>
      <c r="H16" s="621" t="s">
        <v>4</v>
      </c>
      <c r="I16" s="621" t="s">
        <v>5</v>
      </c>
      <c r="J16" s="621" t="s">
        <v>160</v>
      </c>
      <c r="K16" s="621" t="s">
        <v>159</v>
      </c>
      <c r="L16" s="621" t="s">
        <v>158</v>
      </c>
      <c r="M16" s="621" t="s">
        <v>157</v>
      </c>
      <c r="N16" s="621" t="s">
        <v>156</v>
      </c>
      <c r="O16" s="621" t="s">
        <v>155</v>
      </c>
      <c r="P16" s="621" t="s">
        <v>154</v>
      </c>
      <c r="Q16" s="621" t="s">
        <v>153</v>
      </c>
      <c r="R16" s="621" t="s">
        <v>152</v>
      </c>
      <c r="S16" s="621" t="s">
        <v>151</v>
      </c>
      <c r="T16" s="621" t="s">
        <v>12</v>
      </c>
      <c r="U16" s="621" t="s">
        <v>150</v>
      </c>
      <c r="V16" s="621" t="s">
        <v>149</v>
      </c>
      <c r="W16" s="620" t="s">
        <v>148</v>
      </c>
    </row>
    <row r="17" spans="2:23" ht="128.25">
      <c r="B17" s="881" t="s">
        <v>313</v>
      </c>
      <c r="C17" s="882" t="s">
        <v>410</v>
      </c>
      <c r="D17" s="882" t="s">
        <v>466</v>
      </c>
      <c r="E17" s="883" t="s">
        <v>979</v>
      </c>
      <c r="F17" s="883" t="s">
        <v>410</v>
      </c>
      <c r="G17" s="883" t="s">
        <v>980</v>
      </c>
      <c r="H17" s="883" t="s">
        <v>766</v>
      </c>
      <c r="I17" s="883" t="s">
        <v>777</v>
      </c>
      <c r="J17" s="883" t="s">
        <v>18</v>
      </c>
      <c r="K17" s="883" t="s">
        <v>966</v>
      </c>
      <c r="L17" s="883" t="s">
        <v>981</v>
      </c>
      <c r="M17" s="883" t="s">
        <v>967</v>
      </c>
      <c r="N17" s="883" t="s">
        <v>982</v>
      </c>
      <c r="O17" s="883" t="s">
        <v>296</v>
      </c>
      <c r="P17" s="883" t="s">
        <v>296</v>
      </c>
      <c r="Q17" s="883" t="s">
        <v>296</v>
      </c>
      <c r="R17" s="883" t="s">
        <v>839</v>
      </c>
      <c r="S17" s="883" t="s">
        <v>878</v>
      </c>
      <c r="T17" s="883" t="s">
        <v>879</v>
      </c>
      <c r="U17" s="884">
        <v>10481</v>
      </c>
      <c r="V17" s="884">
        <v>10481</v>
      </c>
      <c r="W17" s="775" t="s">
        <v>983</v>
      </c>
    </row>
    <row r="18" spans="2:23">
      <c r="B18" s="879"/>
      <c r="C18" s="879"/>
      <c r="D18" s="880"/>
      <c r="E18" s="880"/>
      <c r="F18" s="880"/>
      <c r="G18" s="879"/>
      <c r="H18" s="273"/>
      <c r="I18" s="273"/>
      <c r="J18" s="273"/>
      <c r="K18" s="273"/>
      <c r="L18" s="273"/>
      <c r="M18" s="273"/>
      <c r="N18" s="273"/>
      <c r="O18" s="273"/>
      <c r="P18" s="273"/>
      <c r="Q18" s="273"/>
      <c r="R18" s="273"/>
      <c r="S18" s="273"/>
      <c r="T18" s="273"/>
      <c r="U18" s="273"/>
      <c r="V18" s="273"/>
      <c r="W18" s="273"/>
    </row>
    <row r="19" spans="2:23">
      <c r="B19" s="273"/>
      <c r="C19" s="273"/>
      <c r="D19" s="274"/>
      <c r="E19" s="274"/>
      <c r="F19" s="274"/>
      <c r="G19" s="273"/>
      <c r="H19" s="273"/>
      <c r="I19" s="273"/>
      <c r="J19" s="273"/>
      <c r="K19" s="273"/>
      <c r="L19" s="273"/>
      <c r="M19" s="273"/>
      <c r="N19" s="273"/>
      <c r="O19" s="273"/>
      <c r="P19" s="273"/>
      <c r="Q19" s="273"/>
      <c r="R19" s="273"/>
      <c r="S19" s="273"/>
      <c r="T19" s="273"/>
      <c r="U19" s="273"/>
      <c r="V19" s="273"/>
      <c r="W19" s="273"/>
    </row>
    <row r="20" spans="2:23">
      <c r="B20" s="273"/>
      <c r="C20" s="273"/>
      <c r="D20" s="274"/>
      <c r="E20" s="274"/>
      <c r="F20" s="274"/>
      <c r="G20" s="273"/>
      <c r="H20" s="273"/>
      <c r="I20" s="273"/>
      <c r="J20" s="273"/>
      <c r="K20" s="273"/>
      <c r="L20" s="273"/>
      <c r="M20" s="273"/>
      <c r="N20" s="273"/>
      <c r="O20" s="273"/>
      <c r="P20" s="273"/>
      <c r="Q20" s="273"/>
      <c r="R20" s="273"/>
      <c r="S20" s="273"/>
      <c r="T20" s="273"/>
      <c r="U20" s="273"/>
      <c r="V20" s="273"/>
      <c r="W20" s="273"/>
    </row>
    <row r="21" spans="2:23">
      <c r="B21" s="273"/>
      <c r="C21" s="273"/>
      <c r="D21" s="274"/>
      <c r="E21" s="274"/>
      <c r="F21" s="274"/>
      <c r="G21" s="273"/>
      <c r="H21" s="273"/>
      <c r="I21" s="273"/>
      <c r="J21" s="273"/>
      <c r="K21" s="273"/>
      <c r="L21" s="273"/>
      <c r="M21" s="273"/>
      <c r="N21" s="273"/>
      <c r="O21" s="273"/>
      <c r="P21" s="273"/>
      <c r="Q21" s="273"/>
      <c r="R21" s="273"/>
      <c r="S21" s="273"/>
      <c r="T21" s="273"/>
      <c r="U21" s="273"/>
      <c r="V21" s="273"/>
      <c r="W21" s="273"/>
    </row>
    <row r="22" spans="2:23">
      <c r="B22" s="273"/>
      <c r="C22" s="273"/>
      <c r="D22" s="274"/>
      <c r="E22" s="274"/>
      <c r="F22" s="274"/>
      <c r="G22" s="273"/>
      <c r="H22" s="273"/>
      <c r="I22" s="273"/>
      <c r="J22" s="273"/>
      <c r="K22" s="273"/>
      <c r="L22" s="273"/>
      <c r="M22" s="273"/>
      <c r="N22" s="273"/>
      <c r="O22" s="273"/>
      <c r="P22" s="273"/>
      <c r="Q22" s="273"/>
      <c r="R22" s="273"/>
      <c r="S22" s="273"/>
      <c r="T22" s="273"/>
      <c r="U22" s="273"/>
      <c r="V22" s="273"/>
      <c r="W22" s="273"/>
    </row>
    <row r="23" spans="2:23">
      <c r="B23" s="273"/>
      <c r="C23" s="273"/>
      <c r="D23" s="274"/>
      <c r="E23" s="274"/>
      <c r="F23" s="274"/>
      <c r="G23" s="273"/>
      <c r="H23" s="273"/>
      <c r="I23" s="273"/>
      <c r="J23" s="273"/>
      <c r="K23" s="273"/>
      <c r="L23" s="273"/>
      <c r="M23" s="273"/>
      <c r="N23" s="273"/>
      <c r="O23" s="273"/>
      <c r="P23" s="273"/>
      <c r="Q23" s="273"/>
      <c r="R23" s="273"/>
      <c r="S23" s="273"/>
      <c r="T23" s="273"/>
      <c r="U23" s="273"/>
      <c r="V23" s="273"/>
      <c r="W23" s="273"/>
    </row>
    <row r="24" spans="2:23">
      <c r="B24" s="273"/>
      <c r="C24" s="273"/>
      <c r="D24" s="274"/>
      <c r="E24" s="274"/>
      <c r="F24" s="274"/>
      <c r="G24" s="273"/>
      <c r="H24" s="273"/>
      <c r="I24" s="273"/>
      <c r="J24" s="273"/>
      <c r="K24" s="273"/>
      <c r="L24" s="273"/>
      <c r="M24" s="273"/>
      <c r="N24" s="273"/>
      <c r="O24" s="273"/>
      <c r="P24" s="273"/>
      <c r="Q24" s="273"/>
      <c r="R24" s="273"/>
      <c r="S24" s="273"/>
      <c r="T24" s="273"/>
      <c r="U24" s="273"/>
      <c r="V24" s="273"/>
      <c r="W24" s="273"/>
    </row>
    <row r="25" spans="2:23">
      <c r="B25" s="273"/>
      <c r="C25" s="273"/>
      <c r="D25" s="274"/>
      <c r="E25" s="274"/>
      <c r="F25" s="274"/>
      <c r="G25" s="273"/>
      <c r="H25" s="273"/>
      <c r="I25" s="273"/>
      <c r="J25" s="273"/>
      <c r="K25" s="273"/>
      <c r="L25" s="273"/>
      <c r="M25" s="273"/>
      <c r="N25" s="273"/>
      <c r="O25" s="273"/>
      <c r="P25" s="273"/>
      <c r="Q25" s="273"/>
      <c r="R25" s="273"/>
      <c r="S25" s="273"/>
      <c r="T25" s="273"/>
      <c r="U25" s="273"/>
      <c r="V25" s="273"/>
      <c r="W25" s="273"/>
    </row>
    <row r="26" spans="2:23">
      <c r="B26" s="273"/>
      <c r="C26" s="273"/>
      <c r="D26" s="274"/>
      <c r="E26" s="274"/>
      <c r="F26" s="274"/>
      <c r="G26" s="273"/>
      <c r="H26" s="273"/>
      <c r="I26" s="273"/>
      <c r="J26" s="273"/>
      <c r="K26" s="273"/>
      <c r="L26" s="273"/>
      <c r="M26" s="273"/>
      <c r="N26" s="273"/>
      <c r="O26" s="273"/>
      <c r="P26" s="273"/>
      <c r="Q26" s="273"/>
      <c r="R26" s="273"/>
      <c r="S26" s="273"/>
      <c r="T26" s="273"/>
      <c r="U26" s="273"/>
      <c r="V26" s="273"/>
      <c r="W26" s="273"/>
    </row>
    <row r="27" spans="2:23">
      <c r="B27" s="273"/>
      <c r="C27" s="273"/>
      <c r="D27" s="274"/>
      <c r="E27" s="274"/>
      <c r="F27" s="274"/>
      <c r="G27" s="273"/>
      <c r="H27" s="273"/>
      <c r="I27" s="273"/>
      <c r="J27" s="273"/>
      <c r="K27" s="273"/>
      <c r="L27" s="273"/>
      <c r="M27" s="273"/>
      <c r="N27" s="273"/>
      <c r="O27" s="273"/>
      <c r="P27" s="273"/>
      <c r="Q27" s="273"/>
      <c r="R27" s="273"/>
      <c r="S27" s="273"/>
      <c r="T27" s="273"/>
      <c r="U27" s="273"/>
      <c r="V27" s="273"/>
      <c r="W27" s="273"/>
    </row>
    <row r="28" spans="2:23">
      <c r="B28" s="273"/>
      <c r="C28" s="273"/>
      <c r="D28" s="274"/>
      <c r="E28" s="274"/>
      <c r="F28" s="274"/>
      <c r="G28" s="273"/>
      <c r="H28" s="273"/>
      <c r="I28" s="273"/>
      <c r="J28" s="273"/>
      <c r="K28" s="273"/>
      <c r="L28" s="273"/>
      <c r="M28" s="273"/>
      <c r="N28" s="273"/>
      <c r="O28" s="273"/>
      <c r="P28" s="273"/>
      <c r="Q28" s="273"/>
      <c r="R28" s="273"/>
      <c r="S28" s="273"/>
      <c r="T28" s="273"/>
      <c r="U28" s="273"/>
      <c r="V28" s="273"/>
      <c r="W28" s="273"/>
    </row>
    <row r="29" spans="2:23">
      <c r="B29" s="273"/>
      <c r="C29" s="273"/>
      <c r="D29" s="274"/>
      <c r="E29" s="274"/>
      <c r="F29" s="274"/>
      <c r="G29" s="273"/>
      <c r="H29" s="273"/>
      <c r="I29" s="273"/>
      <c r="J29" s="273"/>
      <c r="K29" s="273"/>
      <c r="L29" s="273"/>
      <c r="M29" s="273"/>
      <c r="N29" s="273"/>
      <c r="O29" s="273"/>
      <c r="P29" s="273"/>
      <c r="Q29" s="273"/>
      <c r="R29" s="273"/>
      <c r="S29" s="273"/>
      <c r="T29" s="273"/>
      <c r="U29" s="273"/>
      <c r="V29" s="273"/>
      <c r="W29" s="273"/>
    </row>
    <row r="30" spans="2:23">
      <c r="B30" s="273"/>
      <c r="C30" s="273"/>
      <c r="D30" s="274"/>
      <c r="E30" s="274"/>
      <c r="F30" s="274"/>
      <c r="G30" s="273"/>
      <c r="H30" s="273"/>
      <c r="I30" s="273"/>
      <c r="J30" s="273"/>
      <c r="K30" s="273"/>
      <c r="L30" s="273"/>
      <c r="M30" s="273"/>
      <c r="N30" s="273"/>
      <c r="O30" s="273"/>
      <c r="P30" s="273"/>
      <c r="Q30" s="273"/>
      <c r="R30" s="273"/>
      <c r="S30" s="273"/>
      <c r="T30" s="273"/>
      <c r="U30" s="273"/>
      <c r="V30" s="273"/>
      <c r="W30" s="273"/>
    </row>
    <row r="31" spans="2:23">
      <c r="B31" s="273"/>
      <c r="C31" s="273"/>
      <c r="D31" s="274"/>
      <c r="E31" s="274"/>
      <c r="F31" s="274"/>
      <c r="G31" s="273"/>
      <c r="H31" s="273"/>
      <c r="I31" s="273"/>
      <c r="J31" s="273"/>
      <c r="K31" s="273"/>
      <c r="L31" s="273"/>
      <c r="M31" s="273"/>
      <c r="N31" s="273"/>
      <c r="O31" s="273"/>
      <c r="P31" s="273"/>
      <c r="Q31" s="273"/>
      <c r="R31" s="273"/>
      <c r="S31" s="273"/>
      <c r="T31" s="273"/>
      <c r="U31" s="273"/>
      <c r="V31" s="273"/>
      <c r="W31" s="273"/>
    </row>
    <row r="32" spans="2:23">
      <c r="B32" s="273"/>
      <c r="C32" s="273"/>
      <c r="D32" s="274"/>
      <c r="E32" s="274"/>
      <c r="F32" s="274"/>
      <c r="G32" s="273"/>
      <c r="H32" s="273"/>
      <c r="I32" s="273"/>
      <c r="J32" s="273"/>
      <c r="K32" s="273"/>
      <c r="L32" s="273"/>
      <c r="M32" s="273"/>
      <c r="N32" s="273"/>
      <c r="O32" s="273"/>
      <c r="P32" s="273"/>
      <c r="Q32" s="273"/>
      <c r="R32" s="273"/>
      <c r="S32" s="273"/>
      <c r="T32" s="273"/>
      <c r="U32" s="273"/>
      <c r="V32" s="273"/>
      <c r="W32" s="273"/>
    </row>
    <row r="33" spans="2:23">
      <c r="B33" s="273"/>
      <c r="C33" s="273"/>
      <c r="D33" s="274"/>
      <c r="E33" s="274"/>
      <c r="F33" s="274"/>
      <c r="G33" s="273"/>
      <c r="H33" s="273"/>
      <c r="I33" s="273"/>
      <c r="J33" s="273"/>
      <c r="K33" s="273"/>
      <c r="L33" s="273"/>
      <c r="M33" s="273"/>
      <c r="N33" s="273"/>
      <c r="O33" s="273"/>
      <c r="P33" s="273"/>
      <c r="Q33" s="273"/>
      <c r="R33" s="273"/>
      <c r="S33" s="273"/>
      <c r="T33" s="273"/>
      <c r="U33" s="273"/>
      <c r="V33" s="273"/>
      <c r="W33" s="273"/>
    </row>
    <row r="34" spans="2:23">
      <c r="B34" s="273"/>
      <c r="C34" s="273"/>
      <c r="D34" s="274"/>
      <c r="E34" s="274"/>
      <c r="F34" s="274"/>
      <c r="G34" s="273"/>
      <c r="H34" s="273"/>
      <c r="I34" s="273"/>
      <c r="J34" s="273"/>
      <c r="K34" s="273"/>
      <c r="L34" s="273"/>
      <c r="M34" s="273"/>
      <c r="N34" s="273"/>
      <c r="O34" s="273"/>
      <c r="P34" s="273"/>
      <c r="Q34" s="273"/>
      <c r="R34" s="273"/>
      <c r="S34" s="273"/>
      <c r="T34" s="273"/>
      <c r="U34" s="273"/>
      <c r="V34" s="273"/>
      <c r="W34" s="273"/>
    </row>
    <row r="35" spans="2:23">
      <c r="B35" s="273"/>
      <c r="C35" s="273"/>
      <c r="D35" s="274"/>
      <c r="E35" s="274"/>
      <c r="F35" s="274"/>
      <c r="G35" s="273"/>
      <c r="H35" s="273"/>
      <c r="I35" s="273"/>
      <c r="J35" s="273"/>
      <c r="K35" s="273"/>
      <c r="L35" s="273"/>
      <c r="M35" s="273"/>
      <c r="N35" s="273"/>
      <c r="O35" s="273"/>
      <c r="P35" s="273"/>
      <c r="Q35" s="273"/>
      <c r="R35" s="273"/>
      <c r="S35" s="273"/>
      <c r="T35" s="273"/>
      <c r="U35" s="273"/>
      <c r="V35" s="273"/>
      <c r="W35" s="273"/>
    </row>
    <row r="36" spans="2:23">
      <c r="B36" s="273"/>
      <c r="C36" s="273"/>
      <c r="D36" s="274"/>
      <c r="E36" s="274"/>
      <c r="F36" s="274"/>
      <c r="G36" s="273"/>
      <c r="H36" s="273"/>
      <c r="I36" s="273"/>
      <c r="J36" s="273"/>
      <c r="K36" s="273"/>
      <c r="L36" s="273"/>
      <c r="M36" s="273"/>
      <c r="N36" s="273"/>
      <c r="O36" s="273"/>
      <c r="P36" s="273"/>
      <c r="Q36" s="273"/>
      <c r="R36" s="273"/>
      <c r="S36" s="273"/>
      <c r="T36" s="273"/>
      <c r="U36" s="273"/>
      <c r="V36" s="273"/>
      <c r="W36" s="273"/>
    </row>
    <row r="37" spans="2:23">
      <c r="B37" s="273"/>
      <c r="C37" s="273"/>
      <c r="D37" s="274"/>
      <c r="E37" s="274"/>
      <c r="F37" s="274"/>
      <c r="G37" s="273"/>
      <c r="H37" s="273"/>
      <c r="I37" s="273"/>
      <c r="J37" s="273"/>
      <c r="K37" s="273"/>
      <c r="L37" s="273"/>
      <c r="M37" s="273"/>
      <c r="N37" s="273"/>
      <c r="O37" s="273"/>
      <c r="P37" s="273"/>
      <c r="Q37" s="273"/>
      <c r="R37" s="273"/>
      <c r="S37" s="273"/>
      <c r="T37" s="273"/>
      <c r="U37" s="273"/>
      <c r="V37" s="273"/>
      <c r="W37" s="273"/>
    </row>
  </sheetData>
  <mergeCells count="1">
    <mergeCell ref="B15:V15"/>
  </mergeCells>
  <printOptions horizontalCentered="1"/>
  <pageMargins left="0.25" right="0.25" top="0.75" bottom="0.75" header="0.3" footer="0.3"/>
  <pageSetup paperSize="17" scale="54"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2:R21"/>
  <sheetViews>
    <sheetView view="pageBreakPreview" topLeftCell="A9" zoomScale="90" zoomScaleNormal="90" zoomScaleSheetLayoutView="90" workbookViewId="0">
      <selection activeCell="D36" sqref="D36"/>
    </sheetView>
  </sheetViews>
  <sheetFormatPr defaultColWidth="9.140625" defaultRowHeight="14.25"/>
  <cols>
    <col min="1" max="1" width="4.42578125" style="36" customWidth="1"/>
    <col min="2" max="2" width="9.7109375" style="36" customWidth="1"/>
    <col min="3" max="3" width="10.140625" style="36" customWidth="1"/>
    <col min="4" max="4" width="9.5703125" style="36" customWidth="1"/>
    <col min="5" max="5" width="11.28515625" style="36" customWidth="1"/>
    <col min="6" max="6" width="10.85546875" style="36" bestFit="1" customWidth="1"/>
    <col min="7" max="7" width="12" style="36" customWidth="1"/>
    <col min="8" max="8" width="8.5703125" style="36" customWidth="1"/>
    <col min="9" max="9" width="10.5703125" style="36" customWidth="1"/>
    <col min="10" max="10" width="13" style="275" bestFit="1" customWidth="1"/>
    <col min="11" max="11" width="11.28515625" style="36" customWidth="1"/>
    <col min="12" max="12" width="13.42578125" style="334" customWidth="1"/>
    <col min="13" max="13" width="15.5703125" style="334" customWidth="1"/>
    <col min="14" max="14" width="15.140625" style="335" customWidth="1"/>
    <col min="15" max="15" width="15.28515625" style="335" customWidth="1"/>
    <col min="16" max="16" width="15" style="334" customWidth="1"/>
    <col min="17" max="17" width="42.140625" style="36" customWidth="1"/>
    <col min="18" max="18" width="27.140625" style="36" bestFit="1" customWidth="1"/>
    <col min="19" max="16384" width="9.140625" style="36"/>
  </cols>
  <sheetData>
    <row r="2" spans="2:18" ht="18">
      <c r="B2" s="272" t="s">
        <v>549</v>
      </c>
      <c r="C2" s="271"/>
      <c r="D2" s="271"/>
      <c r="F2" s="271"/>
      <c r="G2" s="271"/>
      <c r="H2" s="271"/>
      <c r="I2" s="271"/>
      <c r="J2" s="802"/>
      <c r="K2" s="271"/>
    </row>
    <row r="3" spans="2:18" ht="18">
      <c r="B3" s="270" t="s">
        <v>146</v>
      </c>
    </row>
    <row r="5" spans="2:18" ht="18">
      <c r="B5" s="272" t="s">
        <v>550</v>
      </c>
    </row>
    <row r="6" spans="2:18">
      <c r="B6" s="36" t="s">
        <v>223</v>
      </c>
    </row>
    <row r="7" spans="2:18" ht="15.75" customHeight="1">
      <c r="B7" s="36" t="s">
        <v>222</v>
      </c>
    </row>
    <row r="8" spans="2:18">
      <c r="B8" s="345" t="s">
        <v>221</v>
      </c>
      <c r="C8" s="344"/>
      <c r="D8" s="344"/>
      <c r="E8" s="344"/>
      <c r="F8" s="344"/>
      <c r="G8" s="344"/>
      <c r="H8" s="344"/>
      <c r="I8" s="344"/>
      <c r="J8" s="803"/>
      <c r="K8" s="344"/>
      <c r="L8" s="343"/>
      <c r="M8" s="342"/>
      <c r="P8" s="342"/>
    </row>
    <row r="9" spans="2:18">
      <c r="B9" s="335"/>
      <c r="C9" s="335"/>
      <c r="D9" s="335"/>
      <c r="E9" s="335"/>
      <c r="F9" s="335"/>
      <c r="G9" s="335"/>
      <c r="H9" s="335"/>
      <c r="I9" s="335"/>
      <c r="J9" s="804"/>
      <c r="K9" s="335"/>
      <c r="L9" s="335"/>
      <c r="M9" s="342"/>
      <c r="P9" s="342"/>
    </row>
    <row r="10" spans="2:18" ht="15">
      <c r="B10" s="341" t="s">
        <v>220</v>
      </c>
      <c r="C10" s="67"/>
      <c r="D10" s="67"/>
      <c r="E10" s="67"/>
      <c r="F10" s="67"/>
      <c r="G10" s="67"/>
      <c r="H10" s="67"/>
      <c r="I10" s="67"/>
      <c r="J10" s="70"/>
      <c r="K10" s="265"/>
      <c r="L10" s="340" t="s">
        <v>19</v>
      </c>
      <c r="M10" s="67"/>
      <c r="N10" s="340"/>
      <c r="O10" s="67"/>
      <c r="P10" s="339"/>
    </row>
    <row r="11" spans="2:18" s="337" customFormat="1" ht="20.25" customHeight="1">
      <c r="B11" s="976" t="s">
        <v>219</v>
      </c>
      <c r="C11" s="976" t="s">
        <v>218</v>
      </c>
      <c r="D11" s="976" t="s">
        <v>18</v>
      </c>
      <c r="E11" s="976" t="s">
        <v>17</v>
      </c>
      <c r="F11" s="976" t="s">
        <v>16</v>
      </c>
      <c r="G11" s="976" t="s">
        <v>5</v>
      </c>
      <c r="H11" s="976" t="s">
        <v>182</v>
      </c>
      <c r="I11" s="976" t="s">
        <v>70</v>
      </c>
      <c r="J11" s="976" t="s">
        <v>217</v>
      </c>
      <c r="K11" s="976" t="s">
        <v>216</v>
      </c>
      <c r="L11" s="979" t="s">
        <v>215</v>
      </c>
      <c r="M11" s="978" t="s">
        <v>214</v>
      </c>
      <c r="N11" s="978"/>
      <c r="O11" s="978" t="s">
        <v>685</v>
      </c>
      <c r="P11" s="978"/>
      <c r="Q11" s="338" t="s">
        <v>19</v>
      </c>
      <c r="R11" s="338" t="s">
        <v>19</v>
      </c>
    </row>
    <row r="12" spans="2:18" s="336" customFormat="1" ht="41.25" customHeight="1" thickBot="1">
      <c r="B12" s="977"/>
      <c r="C12" s="977"/>
      <c r="D12" s="977"/>
      <c r="E12" s="977"/>
      <c r="F12" s="977"/>
      <c r="G12" s="977"/>
      <c r="H12" s="977"/>
      <c r="I12" s="977"/>
      <c r="J12" s="977"/>
      <c r="K12" s="977"/>
      <c r="L12" s="980"/>
      <c r="M12" s="771" t="s">
        <v>213</v>
      </c>
      <c r="N12" s="772" t="s">
        <v>212</v>
      </c>
      <c r="O12" s="771" t="s">
        <v>213</v>
      </c>
      <c r="P12" s="772" t="s">
        <v>212</v>
      </c>
      <c r="Q12" s="773" t="s">
        <v>211</v>
      </c>
      <c r="R12" s="773" t="s">
        <v>210</v>
      </c>
    </row>
    <row r="13" spans="2:18" s="774" customFormat="1" ht="137.25" customHeight="1">
      <c r="B13" s="856" t="s">
        <v>314</v>
      </c>
      <c r="C13" s="857">
        <v>1</v>
      </c>
      <c r="D13" s="858" t="s">
        <v>18</v>
      </c>
      <c r="E13" s="858" t="s">
        <v>966</v>
      </c>
      <c r="F13" s="858" t="s">
        <v>766</v>
      </c>
      <c r="G13" s="858" t="s">
        <v>777</v>
      </c>
      <c r="H13" s="858" t="s">
        <v>967</v>
      </c>
      <c r="I13" s="858" t="s">
        <v>968</v>
      </c>
      <c r="J13" s="859" t="s">
        <v>969</v>
      </c>
      <c r="K13" s="858" t="s">
        <v>102</v>
      </c>
      <c r="L13" s="858" t="s">
        <v>30</v>
      </c>
      <c r="M13" s="860">
        <v>126705</v>
      </c>
      <c r="N13" s="861">
        <v>1</v>
      </c>
      <c r="O13" s="860">
        <v>131477</v>
      </c>
      <c r="P13" s="862">
        <v>1</v>
      </c>
      <c r="Q13" s="859" t="s">
        <v>1011</v>
      </c>
      <c r="R13" s="843" t="s">
        <v>978</v>
      </c>
    </row>
    <row r="14" spans="2:18" s="774" customFormat="1" ht="45" customHeight="1">
      <c r="B14" s="863" t="s">
        <v>314</v>
      </c>
      <c r="C14" s="853">
        <v>1</v>
      </c>
      <c r="D14" s="810" t="s">
        <v>18</v>
      </c>
      <c r="E14" s="810" t="s">
        <v>966</v>
      </c>
      <c r="F14" s="810" t="s">
        <v>766</v>
      </c>
      <c r="G14" s="810" t="s">
        <v>777</v>
      </c>
      <c r="H14" s="810" t="s">
        <v>967</v>
      </c>
      <c r="I14" s="810" t="s">
        <v>970</v>
      </c>
      <c r="J14" s="936" t="s">
        <v>971</v>
      </c>
      <c r="K14" s="810" t="s">
        <v>102</v>
      </c>
      <c r="L14" s="810" t="s">
        <v>30</v>
      </c>
      <c r="M14" s="848">
        <v>-130002</v>
      </c>
      <c r="N14" s="854">
        <v>-1</v>
      </c>
      <c r="O14" s="848">
        <v>-134886</v>
      </c>
      <c r="P14" s="852">
        <v>-1</v>
      </c>
      <c r="Q14" s="855"/>
      <c r="R14" s="809"/>
    </row>
    <row r="15" spans="2:18" ht="128.25">
      <c r="B15" s="865" t="s">
        <v>314</v>
      </c>
      <c r="C15" s="853">
        <v>3</v>
      </c>
      <c r="D15" s="808" t="s">
        <v>18</v>
      </c>
      <c r="E15" s="808" t="s">
        <v>966</v>
      </c>
      <c r="F15" s="808" t="s">
        <v>766</v>
      </c>
      <c r="G15" s="808" t="s">
        <v>777</v>
      </c>
      <c r="H15" s="808" t="s">
        <v>967</v>
      </c>
      <c r="I15" s="808" t="s">
        <v>976</v>
      </c>
      <c r="J15" s="811" t="s">
        <v>977</v>
      </c>
      <c r="K15" s="808" t="s">
        <v>102</v>
      </c>
      <c r="L15" s="808" t="s">
        <v>30</v>
      </c>
      <c r="M15" s="848">
        <v>131571</v>
      </c>
      <c r="N15" s="854">
        <v>1</v>
      </c>
      <c r="O15" s="848">
        <v>136524</v>
      </c>
      <c r="P15" s="852">
        <v>1</v>
      </c>
      <c r="Q15" s="936" t="s">
        <v>1013</v>
      </c>
      <c r="R15" s="809" t="s">
        <v>978</v>
      </c>
    </row>
    <row r="16" spans="2:18" ht="42.75" customHeight="1">
      <c r="B16" s="865" t="s">
        <v>314</v>
      </c>
      <c r="C16" s="853">
        <v>3</v>
      </c>
      <c r="D16" s="808" t="s">
        <v>18</v>
      </c>
      <c r="E16" s="808" t="s">
        <v>966</v>
      </c>
      <c r="F16" s="808" t="s">
        <v>766</v>
      </c>
      <c r="G16" s="808" t="s">
        <v>777</v>
      </c>
      <c r="H16" s="808" t="s">
        <v>967</v>
      </c>
      <c r="I16" s="808" t="s">
        <v>972</v>
      </c>
      <c r="J16" s="811" t="s">
        <v>973</v>
      </c>
      <c r="K16" s="808" t="s">
        <v>102</v>
      </c>
      <c r="L16" s="808" t="s">
        <v>30</v>
      </c>
      <c r="M16" s="848">
        <v>-117636</v>
      </c>
      <c r="N16" s="854">
        <v>-1</v>
      </c>
      <c r="O16" s="848">
        <v>-122101</v>
      </c>
      <c r="P16" s="852">
        <v>-1</v>
      </c>
      <c r="Q16" s="936"/>
      <c r="R16" s="864"/>
    </row>
    <row r="17" spans="2:18" ht="28.5">
      <c r="B17" s="865" t="s">
        <v>314</v>
      </c>
      <c r="C17" s="808">
        <v>2</v>
      </c>
      <c r="D17" s="808" t="s">
        <v>18</v>
      </c>
      <c r="E17" s="808" t="s">
        <v>966</v>
      </c>
      <c r="F17" s="808" t="s">
        <v>766</v>
      </c>
      <c r="G17" s="808" t="s">
        <v>777</v>
      </c>
      <c r="H17" s="808" t="s">
        <v>967</v>
      </c>
      <c r="I17" s="808" t="s">
        <v>972</v>
      </c>
      <c r="J17" s="811" t="s">
        <v>973</v>
      </c>
      <c r="K17" s="808" t="s">
        <v>102</v>
      </c>
      <c r="L17" s="851" t="s">
        <v>30</v>
      </c>
      <c r="M17" s="848">
        <v>-117638.5</v>
      </c>
      <c r="N17" s="854">
        <v>-1</v>
      </c>
      <c r="O17" s="848">
        <v>-122100.5</v>
      </c>
      <c r="P17" s="852">
        <v>-1</v>
      </c>
      <c r="Q17" s="974" t="s">
        <v>1012</v>
      </c>
      <c r="R17" s="809" t="s">
        <v>978</v>
      </c>
    </row>
    <row r="18" spans="2:18" ht="55.5" customHeight="1">
      <c r="B18" s="865" t="s">
        <v>314</v>
      </c>
      <c r="C18" s="808">
        <v>2</v>
      </c>
      <c r="D18" s="808" t="s">
        <v>18</v>
      </c>
      <c r="E18" s="808" t="s">
        <v>966</v>
      </c>
      <c r="F18" s="808" t="s">
        <v>766</v>
      </c>
      <c r="G18" s="808" t="s">
        <v>777</v>
      </c>
      <c r="H18" s="808" t="s">
        <v>967</v>
      </c>
      <c r="I18" s="808" t="s">
        <v>974</v>
      </c>
      <c r="J18" s="811" t="s">
        <v>975</v>
      </c>
      <c r="K18" s="808" t="s">
        <v>102</v>
      </c>
      <c r="L18" s="851" t="s">
        <v>30</v>
      </c>
      <c r="M18" s="848">
        <v>113241.5</v>
      </c>
      <c r="N18" s="854">
        <v>1</v>
      </c>
      <c r="O18" s="848">
        <v>117555</v>
      </c>
      <c r="P18" s="852">
        <v>1</v>
      </c>
      <c r="Q18" s="975"/>
      <c r="R18" s="809"/>
    </row>
    <row r="19" spans="2:18" ht="28.5">
      <c r="B19" s="865" t="s">
        <v>314</v>
      </c>
      <c r="C19" s="853">
        <v>4</v>
      </c>
      <c r="D19" s="808" t="s">
        <v>18</v>
      </c>
      <c r="E19" s="808" t="s">
        <v>966</v>
      </c>
      <c r="F19" s="808" t="s">
        <v>766</v>
      </c>
      <c r="G19" s="808" t="s">
        <v>777</v>
      </c>
      <c r="H19" s="808" t="s">
        <v>967</v>
      </c>
      <c r="I19" s="808" t="s">
        <v>972</v>
      </c>
      <c r="J19" s="811" t="s">
        <v>973</v>
      </c>
      <c r="K19" s="808" t="s">
        <v>102</v>
      </c>
      <c r="L19" s="851" t="s">
        <v>30</v>
      </c>
      <c r="M19" s="848">
        <v>-117638.5</v>
      </c>
      <c r="N19" s="854">
        <v>-1</v>
      </c>
      <c r="O19" s="848">
        <v>-122100.5</v>
      </c>
      <c r="P19" s="852">
        <v>-1</v>
      </c>
      <c r="Q19" s="975"/>
      <c r="R19" s="809" t="s">
        <v>978</v>
      </c>
    </row>
    <row r="20" spans="2:18" ht="68.25" customHeight="1">
      <c r="B20" s="865" t="s">
        <v>314</v>
      </c>
      <c r="C20" s="853">
        <v>4</v>
      </c>
      <c r="D20" s="808" t="s">
        <v>18</v>
      </c>
      <c r="E20" s="808" t="s">
        <v>966</v>
      </c>
      <c r="F20" s="808" t="s">
        <v>766</v>
      </c>
      <c r="G20" s="808" t="s">
        <v>777</v>
      </c>
      <c r="H20" s="808" t="s">
        <v>967</v>
      </c>
      <c r="I20" s="808" t="s">
        <v>974</v>
      </c>
      <c r="J20" s="811" t="s">
        <v>975</v>
      </c>
      <c r="K20" s="808" t="s">
        <v>102</v>
      </c>
      <c r="L20" s="851" t="s">
        <v>30</v>
      </c>
      <c r="M20" s="848">
        <v>113241.5</v>
      </c>
      <c r="N20" s="854">
        <v>1</v>
      </c>
      <c r="O20" s="848">
        <v>117555</v>
      </c>
      <c r="P20" s="852">
        <v>1</v>
      </c>
      <c r="Q20" s="975"/>
      <c r="R20" s="809"/>
    </row>
    <row r="21" spans="2:18" s="271" customFormat="1" ht="19.5" customHeight="1" thickBot="1">
      <c r="B21" s="885" t="s">
        <v>209</v>
      </c>
      <c r="C21" s="886"/>
      <c r="D21" s="887"/>
      <c r="E21" s="887"/>
      <c r="F21" s="887"/>
      <c r="G21" s="887"/>
      <c r="H21" s="887"/>
      <c r="I21" s="887"/>
      <c r="J21" s="888"/>
      <c r="K21" s="887"/>
      <c r="L21" s="887"/>
      <c r="M21" s="889">
        <f>SUM(M13:M16)</f>
        <v>10638</v>
      </c>
      <c r="N21" s="889">
        <f>SUM(N13:N16)</f>
        <v>0</v>
      </c>
      <c r="O21" s="889">
        <f>SUM(O13:O16)</f>
        <v>11014</v>
      </c>
      <c r="P21" s="890">
        <f>SUM(P13:P18)</f>
        <v>0</v>
      </c>
      <c r="Q21" s="886"/>
      <c r="R21" s="891"/>
    </row>
  </sheetData>
  <mergeCells count="14">
    <mergeCell ref="Q17:Q20"/>
    <mergeCell ref="G11:G12"/>
    <mergeCell ref="B11:B12"/>
    <mergeCell ref="C11:C12"/>
    <mergeCell ref="D11:D12"/>
    <mergeCell ref="E11:E12"/>
    <mergeCell ref="F11:F12"/>
    <mergeCell ref="O11:P11"/>
    <mergeCell ref="H11:H12"/>
    <mergeCell ref="I11:I12"/>
    <mergeCell ref="J11:J12"/>
    <mergeCell ref="K11:K12"/>
    <mergeCell ref="L11:L12"/>
    <mergeCell ref="M11:N11"/>
  </mergeCells>
  <printOptions horizontalCentered="1"/>
  <pageMargins left="0.25" right="0.25" top="0.75" bottom="0.75" header="0.3" footer="0.3"/>
  <pageSetup paperSize="17" scale="8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R54"/>
  <sheetViews>
    <sheetView showGridLines="0" topLeftCell="A19" zoomScale="85" zoomScaleNormal="85" zoomScaleSheetLayoutView="85" workbookViewId="0">
      <selection activeCell="D36" sqref="D36"/>
    </sheetView>
  </sheetViews>
  <sheetFormatPr defaultColWidth="9.140625" defaultRowHeight="12.75"/>
  <cols>
    <col min="1" max="1" width="4.5703125" style="37" customWidth="1"/>
    <col min="2" max="2" width="8.28515625" style="37" customWidth="1"/>
    <col min="3" max="3" width="11.85546875" style="37" customWidth="1"/>
    <col min="4" max="4" width="16.85546875" style="37" customWidth="1"/>
    <col min="5" max="5" width="42.42578125" style="37" bestFit="1" customWidth="1"/>
    <col min="6" max="6" width="12.28515625" style="37" customWidth="1"/>
    <col min="7" max="7" width="19.42578125" style="37" bestFit="1" customWidth="1"/>
    <col min="8" max="9" width="19.42578125" style="37" customWidth="1"/>
    <col min="10" max="10" width="18" style="37" customWidth="1"/>
    <col min="11" max="11" width="22" style="37" customWidth="1"/>
    <col min="12" max="13" width="10.85546875" style="37" customWidth="1"/>
    <col min="14" max="14" width="14.42578125" style="37" customWidth="1"/>
    <col min="15" max="15" width="14.7109375" style="37" customWidth="1"/>
    <col min="16" max="16" width="17.42578125" style="37" customWidth="1"/>
    <col min="17" max="17" width="27.140625" style="37" customWidth="1"/>
    <col min="18" max="18" width="56.85546875" style="37" customWidth="1"/>
    <col min="19" max="19" width="9.140625" style="37" customWidth="1"/>
    <col min="20" max="16384" width="9.140625" style="37"/>
  </cols>
  <sheetData>
    <row r="1" spans="2:17" ht="17.25" customHeight="1"/>
    <row r="2" spans="2:17" ht="18">
      <c r="B2" s="1" t="s">
        <v>198</v>
      </c>
      <c r="C2" s="326"/>
    </row>
    <row r="3" spans="2:17" ht="15">
      <c r="B3" s="325" t="s">
        <v>146</v>
      </c>
      <c r="C3" s="324"/>
    </row>
    <row r="4" spans="2:17" ht="15">
      <c r="B4" s="325"/>
      <c r="C4" s="324"/>
    </row>
    <row r="5" spans="2:17" ht="14.25">
      <c r="B5" s="80" t="s">
        <v>551</v>
      </c>
      <c r="C5" s="80"/>
      <c r="D5" s="80"/>
      <c r="E5" s="80"/>
      <c r="F5" s="80"/>
      <c r="G5" s="80"/>
      <c r="H5" s="80"/>
      <c r="I5" s="80"/>
      <c r="J5" s="80"/>
      <c r="K5" s="80"/>
      <c r="L5" s="80"/>
      <c r="M5" s="80"/>
      <c r="N5" s="80"/>
      <c r="O5" s="322"/>
      <c r="P5" s="322"/>
      <c r="Q5" s="321"/>
    </row>
    <row r="6" spans="2:17" ht="14.25">
      <c r="B6" s="7"/>
      <c r="C6" s="7"/>
      <c r="D6" s="3"/>
      <c r="E6" s="3"/>
      <c r="F6" s="3"/>
      <c r="G6" s="3"/>
      <c r="H6" s="3"/>
      <c r="I6" s="3"/>
      <c r="J6" s="3"/>
      <c r="K6" s="3"/>
      <c r="L6" s="3"/>
      <c r="M6" s="3"/>
      <c r="N6" s="3"/>
      <c r="O6" s="323"/>
      <c r="P6" s="323"/>
      <c r="Q6" s="321"/>
    </row>
    <row r="7" spans="2:17" ht="14.25">
      <c r="B7" s="618" t="s">
        <v>548</v>
      </c>
      <c r="C7" s="80"/>
      <c r="D7" s="80"/>
      <c r="E7" s="80"/>
      <c r="F7" s="309"/>
      <c r="K7" s="80"/>
      <c r="L7" s="80"/>
      <c r="M7" s="80"/>
      <c r="N7" s="80"/>
      <c r="O7" s="322"/>
      <c r="P7" s="322"/>
      <c r="Q7" s="321" t="s">
        <v>197</v>
      </c>
    </row>
    <row r="8" spans="2:17" ht="14.25">
      <c r="B8" s="618"/>
      <c r="C8" s="80"/>
      <c r="D8" s="80"/>
      <c r="E8" s="80"/>
      <c r="F8" s="309"/>
      <c r="K8" s="80"/>
      <c r="L8" s="80"/>
      <c r="M8" s="80"/>
      <c r="N8" s="80"/>
      <c r="O8" s="322"/>
      <c r="P8" s="322"/>
      <c r="Q8" s="321"/>
    </row>
    <row r="9" spans="2:17" ht="14.25">
      <c r="B9" s="80"/>
      <c r="C9" s="80"/>
      <c r="D9" s="80"/>
      <c r="E9" s="80"/>
      <c r="F9" s="80"/>
      <c r="G9" s="80"/>
      <c r="H9" s="80"/>
      <c r="I9" s="80"/>
      <c r="J9" s="80"/>
      <c r="K9" s="80"/>
      <c r="L9" s="80"/>
      <c r="M9" s="80"/>
      <c r="N9" s="80"/>
      <c r="O9" s="322"/>
      <c r="P9" s="322"/>
      <c r="Q9" s="321"/>
    </row>
    <row r="10" spans="2:17" ht="18">
      <c r="B10" s="320" t="s">
        <v>544</v>
      </c>
      <c r="C10" s="319"/>
      <c r="D10" s="80"/>
      <c r="E10" s="80"/>
      <c r="F10" s="80"/>
      <c r="G10" s="80"/>
      <c r="H10" s="80"/>
      <c r="I10" s="80"/>
      <c r="J10" s="80"/>
      <c r="K10" s="80"/>
      <c r="L10" s="80"/>
      <c r="M10" s="80"/>
      <c r="N10" s="80"/>
      <c r="O10" s="322"/>
      <c r="P10" s="322"/>
      <c r="Q10" s="321"/>
    </row>
    <row r="11" spans="2:17" ht="14.25">
      <c r="B11" s="80"/>
      <c r="C11" s="80"/>
      <c r="D11" s="80"/>
      <c r="E11" s="80"/>
      <c r="F11" s="80"/>
      <c r="G11" s="80"/>
      <c r="H11" s="80"/>
      <c r="I11" s="80"/>
      <c r="J11" s="80"/>
      <c r="K11" s="80"/>
      <c r="L11" s="80"/>
      <c r="M11" s="80"/>
      <c r="N11" s="80"/>
      <c r="O11" s="322" t="s">
        <v>29</v>
      </c>
      <c r="P11" s="322" t="s">
        <v>196</v>
      </c>
      <c r="Q11" s="321"/>
    </row>
    <row r="12" spans="2:17" ht="18">
      <c r="B12" s="1" t="s">
        <v>547</v>
      </c>
      <c r="C12" s="80"/>
      <c r="D12" s="80"/>
      <c r="E12" s="80"/>
      <c r="F12" s="80"/>
      <c r="G12" s="80"/>
      <c r="H12" s="80"/>
      <c r="I12" s="80"/>
      <c r="J12" s="80"/>
      <c r="K12" s="80"/>
      <c r="L12" s="80"/>
      <c r="M12" s="80"/>
      <c r="N12" s="80"/>
      <c r="O12" s="322"/>
      <c r="P12" s="322"/>
      <c r="Q12" s="321"/>
    </row>
    <row r="13" spans="2:17" ht="14.25">
      <c r="B13" s="80" t="s">
        <v>206</v>
      </c>
      <c r="C13" s="80"/>
      <c r="D13" s="80"/>
      <c r="E13" s="80"/>
      <c r="F13" s="309"/>
      <c r="I13" s="80"/>
      <c r="J13" s="80"/>
      <c r="K13" s="80"/>
      <c r="L13" s="80"/>
      <c r="M13" s="80"/>
      <c r="N13" s="80"/>
      <c r="O13" s="322"/>
      <c r="P13" s="322"/>
      <c r="Q13" s="321"/>
    </row>
    <row r="14" spans="2:17" ht="14.25">
      <c r="B14" s="80" t="s">
        <v>710</v>
      </c>
      <c r="C14" s="80"/>
      <c r="D14" s="80"/>
      <c r="E14" s="80"/>
      <c r="F14" s="309"/>
      <c r="I14" s="80"/>
      <c r="J14" s="80"/>
      <c r="K14" s="80"/>
      <c r="L14" s="80"/>
      <c r="M14" s="80"/>
      <c r="N14" s="80"/>
      <c r="O14" s="322"/>
      <c r="P14" s="322"/>
      <c r="Q14" s="321"/>
    </row>
    <row r="15" spans="2:17" ht="14.25">
      <c r="B15" s="80" t="s">
        <v>205</v>
      </c>
      <c r="C15" s="80"/>
      <c r="D15" s="80"/>
      <c r="E15" s="80"/>
      <c r="F15" s="80"/>
      <c r="G15" s="80"/>
      <c r="H15" s="80"/>
      <c r="I15" s="80"/>
      <c r="J15" s="80"/>
      <c r="K15" s="80"/>
      <c r="L15" s="80"/>
      <c r="M15" s="80"/>
      <c r="N15" s="80"/>
      <c r="O15" s="322"/>
      <c r="P15" s="322"/>
      <c r="Q15" s="321"/>
    </row>
    <row r="16" spans="2:17" ht="14.25">
      <c r="B16" s="80" t="s">
        <v>204</v>
      </c>
      <c r="C16" s="80"/>
      <c r="D16" s="80"/>
      <c r="E16" s="80"/>
      <c r="F16" s="80"/>
      <c r="G16" s="80"/>
      <c r="H16" s="80"/>
      <c r="I16" s="80"/>
      <c r="J16" s="80"/>
      <c r="K16" s="80"/>
      <c r="L16" s="80"/>
      <c r="M16" s="80"/>
      <c r="N16" s="80"/>
      <c r="O16" s="322"/>
      <c r="P16" s="322"/>
      <c r="Q16" s="321"/>
    </row>
    <row r="17" spans="2:17" ht="14.25">
      <c r="B17" s="80"/>
      <c r="C17" s="80"/>
      <c r="D17" s="80"/>
      <c r="E17" s="80"/>
      <c r="F17" s="80"/>
      <c r="G17" s="80"/>
      <c r="H17" s="80"/>
      <c r="I17" s="80"/>
      <c r="J17" s="80"/>
      <c r="K17" s="80"/>
      <c r="L17" s="80"/>
      <c r="M17" s="80"/>
      <c r="N17" s="80"/>
      <c r="O17" s="322"/>
      <c r="P17" s="322"/>
      <c r="Q17" s="321"/>
    </row>
    <row r="18" spans="2:17" ht="14.25">
      <c r="B18" s="308"/>
      <c r="C18" s="67"/>
      <c r="D18" s="80"/>
      <c r="E18" s="80"/>
      <c r="F18" s="80"/>
      <c r="G18" s="80"/>
      <c r="H18" s="333" t="s">
        <v>186</v>
      </c>
      <c r="I18" s="332"/>
      <c r="J18" s="331"/>
      <c r="K18" s="330"/>
      <c r="L18" s="80"/>
      <c r="M18" s="80"/>
      <c r="N18" s="80"/>
      <c r="O18" s="322"/>
      <c r="P18" s="322"/>
      <c r="Q18" s="321"/>
    </row>
    <row r="19" spans="2:17" ht="14.25">
      <c r="B19" s="329" t="s">
        <v>203</v>
      </c>
      <c r="C19" s="329" t="s">
        <v>40</v>
      </c>
      <c r="D19" s="329" t="s">
        <v>202</v>
      </c>
      <c r="E19" s="329" t="s">
        <v>201</v>
      </c>
      <c r="F19" s="329" t="s">
        <v>200</v>
      </c>
      <c r="G19" s="329" t="s">
        <v>199</v>
      </c>
      <c r="H19" s="328" t="s">
        <v>179</v>
      </c>
      <c r="I19" s="328" t="s">
        <v>178</v>
      </c>
      <c r="J19" s="328" t="s">
        <v>177</v>
      </c>
      <c r="K19" s="328" t="s">
        <v>176</v>
      </c>
      <c r="L19" s="80"/>
      <c r="M19" s="80"/>
      <c r="N19" s="80"/>
      <c r="O19" s="322"/>
      <c r="P19" s="322"/>
      <c r="Q19" s="321"/>
    </row>
    <row r="20" spans="2:17" ht="14.25">
      <c r="B20" s="327"/>
      <c r="C20" s="327"/>
      <c r="D20" s="327"/>
      <c r="E20" s="327"/>
      <c r="F20" s="327"/>
      <c r="G20" s="327"/>
      <c r="H20" s="327"/>
      <c r="I20" s="327"/>
      <c r="J20" s="327"/>
      <c r="K20" s="327"/>
      <c r="L20" s="80"/>
      <c r="M20" s="80"/>
      <c r="N20" s="80"/>
      <c r="O20" s="322"/>
      <c r="P20" s="322"/>
      <c r="Q20" s="321"/>
    </row>
    <row r="21" spans="2:17" ht="14.25">
      <c r="B21" s="327"/>
      <c r="C21" s="327"/>
      <c r="D21" s="327"/>
      <c r="E21" s="327"/>
      <c r="F21" s="327"/>
      <c r="G21" s="327"/>
      <c r="H21" s="327"/>
      <c r="I21" s="327"/>
      <c r="J21" s="327"/>
      <c r="K21" s="327"/>
      <c r="L21" s="80"/>
      <c r="M21" s="80"/>
      <c r="N21" s="80"/>
      <c r="O21" s="322"/>
      <c r="P21" s="322"/>
      <c r="Q21" s="321"/>
    </row>
    <row r="22" spans="2:17" ht="14.25">
      <c r="B22" s="327"/>
      <c r="C22" s="327"/>
      <c r="D22" s="327"/>
      <c r="E22" s="327"/>
      <c r="F22" s="327"/>
      <c r="G22" s="327"/>
      <c r="H22" s="327"/>
      <c r="I22" s="327"/>
      <c r="J22" s="327"/>
      <c r="K22" s="327"/>
      <c r="L22" s="80"/>
      <c r="M22" s="80"/>
      <c r="N22" s="80"/>
      <c r="O22" s="322"/>
      <c r="P22" s="322"/>
      <c r="Q22" s="321"/>
    </row>
    <row r="23" spans="2:17" ht="14.25">
      <c r="B23" s="327"/>
      <c r="C23" s="327"/>
      <c r="D23" s="327"/>
      <c r="E23" s="327"/>
      <c r="F23" s="327"/>
      <c r="G23" s="327"/>
      <c r="H23" s="327"/>
      <c r="I23" s="327"/>
      <c r="J23" s="327"/>
      <c r="K23" s="327"/>
      <c r="L23" s="80"/>
      <c r="M23" s="80"/>
      <c r="N23" s="80"/>
      <c r="O23" s="322"/>
      <c r="P23" s="322"/>
      <c r="Q23" s="321"/>
    </row>
    <row r="24" spans="2:17" ht="14.25">
      <c r="B24" s="327"/>
      <c r="C24" s="327"/>
      <c r="D24" s="327"/>
      <c r="E24" s="327"/>
      <c r="F24" s="327"/>
      <c r="G24" s="327"/>
      <c r="H24" s="327"/>
      <c r="I24" s="327"/>
      <c r="J24" s="327"/>
      <c r="K24" s="327"/>
      <c r="L24" s="80"/>
      <c r="M24" s="80"/>
      <c r="N24" s="80"/>
      <c r="O24" s="322"/>
      <c r="P24" s="322"/>
      <c r="Q24" s="321"/>
    </row>
    <row r="25" spans="2:17" ht="14.25">
      <c r="B25" s="80"/>
      <c r="C25" s="80"/>
      <c r="D25" s="80"/>
      <c r="E25" s="80"/>
      <c r="F25" s="80"/>
      <c r="G25" s="80"/>
      <c r="H25" s="80"/>
      <c r="I25" s="80"/>
      <c r="J25" s="80"/>
      <c r="K25" s="80"/>
      <c r="L25" s="80"/>
      <c r="M25" s="80"/>
      <c r="N25" s="80"/>
      <c r="O25" s="322"/>
      <c r="P25" s="322"/>
      <c r="Q25" s="321"/>
    </row>
    <row r="26" spans="2:17" ht="14.25">
      <c r="B26" s="80"/>
      <c r="C26" s="80"/>
      <c r="D26" s="80"/>
      <c r="E26" s="80"/>
      <c r="F26" s="80"/>
      <c r="G26" s="80"/>
      <c r="H26" s="80"/>
      <c r="I26" s="80"/>
      <c r="J26" s="80"/>
      <c r="K26" s="80"/>
      <c r="L26" s="80"/>
      <c r="M26" s="80"/>
      <c r="N26" s="80"/>
      <c r="O26" s="322"/>
      <c r="P26" s="322"/>
      <c r="Q26" s="321"/>
    </row>
    <row r="27" spans="2:17" ht="18">
      <c r="B27" s="320" t="s">
        <v>546</v>
      </c>
      <c r="C27" s="319"/>
      <c r="D27" s="80"/>
      <c r="E27" s="80"/>
      <c r="F27" s="80"/>
      <c r="G27" s="80"/>
      <c r="H27" s="80"/>
      <c r="I27" s="80"/>
      <c r="J27" s="80"/>
      <c r="K27" s="80"/>
      <c r="L27" s="80"/>
      <c r="M27" s="80"/>
      <c r="N27" s="80"/>
      <c r="O27" s="322" t="s">
        <v>195</v>
      </c>
      <c r="P27" s="322" t="s">
        <v>194</v>
      </c>
      <c r="Q27" s="321"/>
    </row>
    <row r="28" spans="2:17" ht="14.25">
      <c r="B28" s="319" t="s">
        <v>193</v>
      </c>
      <c r="C28" s="319"/>
      <c r="D28" s="80"/>
      <c r="E28" s="80"/>
      <c r="F28" s="80"/>
      <c r="G28" s="80"/>
      <c r="H28" s="80"/>
      <c r="I28" s="80"/>
      <c r="J28" s="80"/>
      <c r="K28" s="80"/>
      <c r="L28" s="80"/>
      <c r="M28" s="80"/>
      <c r="N28" s="80"/>
      <c r="O28" s="80"/>
      <c r="P28" s="80"/>
    </row>
    <row r="29" spans="2:17" ht="14.25">
      <c r="B29" s="67" t="s">
        <v>191</v>
      </c>
      <c r="C29" s="67"/>
      <c r="D29" s="80"/>
      <c r="E29" s="80"/>
      <c r="F29" s="80"/>
      <c r="G29" s="80"/>
      <c r="H29" s="80"/>
      <c r="I29" s="80"/>
      <c r="J29" s="80"/>
      <c r="K29" s="80"/>
      <c r="L29" s="80"/>
      <c r="M29" s="80"/>
      <c r="N29" s="80"/>
      <c r="O29" s="80"/>
      <c r="P29" s="80"/>
    </row>
    <row r="30" spans="2:17" ht="14.25">
      <c r="B30" s="67" t="s">
        <v>650</v>
      </c>
      <c r="C30" s="67"/>
      <c r="D30" s="80"/>
      <c r="E30" s="80"/>
      <c r="F30" s="80"/>
      <c r="G30" s="80"/>
      <c r="H30" s="80"/>
      <c r="I30" s="80"/>
      <c r="J30" s="80"/>
      <c r="K30" s="80"/>
      <c r="L30" s="80"/>
      <c r="M30" s="80"/>
      <c r="N30" s="80"/>
      <c r="O30" s="80"/>
      <c r="P30" s="80"/>
    </row>
    <row r="31" spans="2:17" ht="14.25">
      <c r="B31" s="67" t="s">
        <v>543</v>
      </c>
      <c r="C31" s="67"/>
      <c r="D31" s="80"/>
      <c r="E31" s="80"/>
      <c r="F31" s="80"/>
      <c r="G31" s="80"/>
      <c r="H31" s="80"/>
      <c r="I31" s="80"/>
      <c r="J31" s="80"/>
      <c r="K31" s="80"/>
      <c r="L31" s="80"/>
      <c r="M31" s="80"/>
      <c r="N31" s="80"/>
      <c r="O31" s="80"/>
      <c r="P31" s="80"/>
    </row>
    <row r="32" spans="2:17" ht="14.25">
      <c r="B32" s="67" t="s">
        <v>192</v>
      </c>
      <c r="C32" s="67"/>
      <c r="D32" s="80"/>
      <c r="E32" s="80"/>
      <c r="F32" s="80"/>
      <c r="G32" s="80"/>
      <c r="H32" s="80"/>
      <c r="I32" s="80"/>
      <c r="J32" s="80"/>
      <c r="K32" s="80"/>
      <c r="L32" s="80"/>
      <c r="M32" s="80"/>
      <c r="N32" s="80"/>
      <c r="O32" s="80"/>
      <c r="P32" s="80"/>
    </row>
    <row r="33" spans="1:18" ht="15" thickBot="1">
      <c r="B33" s="67"/>
      <c r="C33" s="67"/>
      <c r="D33" s="80"/>
      <c r="E33" s="80"/>
      <c r="F33" s="80"/>
      <c r="G33" s="80"/>
      <c r="H33" s="80"/>
      <c r="I33" s="80"/>
      <c r="J33" s="80"/>
      <c r="K33" s="80"/>
      <c r="L33" s="80"/>
      <c r="M33" s="80"/>
      <c r="N33" s="80"/>
      <c r="O33" s="80"/>
      <c r="P33" s="80"/>
    </row>
    <row r="34" spans="1:18" ht="18.75" thickBot="1">
      <c r="B34" s="309"/>
      <c r="C34" s="320"/>
      <c r="D34" s="319"/>
      <c r="E34" s="80"/>
      <c r="F34" s="80"/>
      <c r="G34" s="80"/>
      <c r="H34" s="80"/>
      <c r="I34" s="80"/>
      <c r="J34" s="333" t="s">
        <v>186</v>
      </c>
      <c r="K34" s="332"/>
      <c r="L34" s="331"/>
      <c r="M34" s="330"/>
      <c r="N34" s="80"/>
      <c r="O34" s="80"/>
      <c r="P34" s="894" t="s">
        <v>185</v>
      </c>
      <c r="Q34" s="895">
        <v>8.5000000000000006E-2</v>
      </c>
    </row>
    <row r="35" spans="1:18" s="317" customFormat="1" ht="26.25" thickBot="1">
      <c r="A35" s="37"/>
      <c r="B35" s="301" t="s">
        <v>184</v>
      </c>
      <c r="C35" s="299" t="s">
        <v>183</v>
      </c>
      <c r="D35" s="299" t="s">
        <v>182</v>
      </c>
      <c r="E35" s="299" t="s">
        <v>539</v>
      </c>
      <c r="F35" s="299" t="s">
        <v>181</v>
      </c>
      <c r="G35" s="299" t="s">
        <v>180</v>
      </c>
      <c r="H35" s="299" t="s">
        <v>542</v>
      </c>
      <c r="I35" s="299" t="s">
        <v>541</v>
      </c>
      <c r="J35" s="896" t="s">
        <v>179</v>
      </c>
      <c r="K35" s="896" t="s">
        <v>178</v>
      </c>
      <c r="L35" s="896" t="s">
        <v>177</v>
      </c>
      <c r="M35" s="896" t="s">
        <v>176</v>
      </c>
      <c r="N35" s="299" t="s">
        <v>175</v>
      </c>
      <c r="O35" s="299" t="s">
        <v>190</v>
      </c>
      <c r="P35" s="298" t="s">
        <v>173</v>
      </c>
      <c r="Q35" s="297" t="s">
        <v>172</v>
      </c>
      <c r="R35" s="318" t="s">
        <v>189</v>
      </c>
    </row>
    <row r="36" spans="1:18" ht="117.75" customHeight="1">
      <c r="B36" s="1130" t="s">
        <v>984</v>
      </c>
      <c r="C36" s="1131">
        <v>1</v>
      </c>
      <c r="D36" s="1131">
        <v>805002</v>
      </c>
      <c r="E36" s="1131" t="s">
        <v>987</v>
      </c>
      <c r="F36" s="1131" t="s">
        <v>29</v>
      </c>
      <c r="G36" s="1131" t="s">
        <v>985</v>
      </c>
      <c r="H36" s="1131">
        <v>5</v>
      </c>
      <c r="I36" s="1131">
        <v>0</v>
      </c>
      <c r="J36" s="1132"/>
      <c r="K36" s="1132"/>
      <c r="L36" s="1132"/>
      <c r="M36" s="1132"/>
      <c r="N36" s="860">
        <v>1</v>
      </c>
      <c r="O36" s="860">
        <v>7825.27</v>
      </c>
      <c r="P36" s="860">
        <f t="shared" ref="P36" si="0">N36*O36</f>
        <v>7825.27</v>
      </c>
      <c r="Q36" s="860">
        <f t="shared" ref="Q36" si="1">P36*1.0875</f>
        <v>8509.9811250000002</v>
      </c>
      <c r="R36" s="843" t="s">
        <v>1025</v>
      </c>
    </row>
    <row r="37" spans="1:18" ht="128.25">
      <c r="B37" s="1133" t="s">
        <v>984</v>
      </c>
      <c r="C37" s="893">
        <v>2</v>
      </c>
      <c r="D37" s="893">
        <v>805002</v>
      </c>
      <c r="E37" s="893" t="s">
        <v>986</v>
      </c>
      <c r="F37" s="893" t="s">
        <v>195</v>
      </c>
      <c r="G37" s="893" t="s">
        <v>985</v>
      </c>
      <c r="H37" s="893">
        <v>5</v>
      </c>
      <c r="I37" s="893">
        <v>0</v>
      </c>
      <c r="J37" s="290"/>
      <c r="K37" s="290"/>
      <c r="L37" s="290"/>
      <c r="M37" s="290"/>
      <c r="N37" s="848">
        <v>1</v>
      </c>
      <c r="O37" s="848">
        <v>6775</v>
      </c>
      <c r="P37" s="848">
        <f>N37*O37</f>
        <v>6775</v>
      </c>
      <c r="Q37" s="848">
        <f>P37*1.0875</f>
        <v>7367.8124999999991</v>
      </c>
      <c r="R37" s="809" t="s">
        <v>1026</v>
      </c>
    </row>
    <row r="38" spans="1:18" ht="171" customHeight="1" thickBot="1">
      <c r="B38" s="1134" t="s">
        <v>1029</v>
      </c>
      <c r="C38" s="1135">
        <v>1</v>
      </c>
      <c r="D38" s="1135">
        <v>805002</v>
      </c>
      <c r="E38" s="1135" t="s">
        <v>988</v>
      </c>
      <c r="F38" s="1135" t="s">
        <v>195</v>
      </c>
      <c r="G38" s="1135" t="s">
        <v>985</v>
      </c>
      <c r="H38" s="1135">
        <v>5</v>
      </c>
      <c r="I38" s="1135">
        <v>0</v>
      </c>
      <c r="J38" s="286"/>
      <c r="K38" s="286"/>
      <c r="L38" s="286"/>
      <c r="M38" s="286"/>
      <c r="N38" s="849">
        <v>1</v>
      </c>
      <c r="O38" s="849">
        <v>9200</v>
      </c>
      <c r="P38" s="849">
        <f t="shared" ref="P38" si="2">N38*O38</f>
        <v>9200</v>
      </c>
      <c r="Q38" s="849">
        <f t="shared" ref="Q38" si="3">P38*1.0875</f>
        <v>10005</v>
      </c>
      <c r="R38" s="846" t="s">
        <v>1027</v>
      </c>
    </row>
    <row r="39" spans="1:18" ht="14.25">
      <c r="B39" s="309"/>
      <c r="C39" s="309"/>
      <c r="D39" s="309"/>
      <c r="E39" s="309"/>
      <c r="F39" s="309"/>
      <c r="G39" s="309"/>
      <c r="H39" s="309"/>
      <c r="I39" s="309"/>
      <c r="J39" s="309"/>
      <c r="K39" s="309"/>
      <c r="L39" s="309"/>
      <c r="M39" s="309"/>
      <c r="N39" s="314"/>
      <c r="O39" s="314"/>
      <c r="P39" s="313" t="s">
        <v>171</v>
      </c>
      <c r="Q39" s="892">
        <f>SUM(Q36:Q38)</f>
        <v>25882.793624999998</v>
      </c>
    </row>
    <row r="40" spans="1:18" ht="14.25">
      <c r="B40" s="80"/>
      <c r="C40" s="80"/>
      <c r="D40" s="80"/>
      <c r="E40" s="80"/>
      <c r="F40" s="80"/>
      <c r="G40" s="312"/>
      <c r="H40" s="312"/>
      <c r="I40" s="312"/>
      <c r="J40" s="312"/>
      <c r="K40" s="312"/>
      <c r="L40" s="312"/>
      <c r="M40" s="312"/>
      <c r="N40" s="311"/>
      <c r="O40" s="311"/>
      <c r="P40" s="67"/>
    </row>
    <row r="41" spans="1:18" ht="18">
      <c r="B41" s="310" t="s">
        <v>651</v>
      </c>
      <c r="C41" s="80"/>
      <c r="D41" s="80"/>
      <c r="E41" s="80"/>
      <c r="F41" s="80"/>
      <c r="G41" s="80"/>
      <c r="H41" s="80"/>
      <c r="I41" s="80"/>
      <c r="J41" s="80"/>
      <c r="K41" s="80"/>
      <c r="L41" s="80"/>
      <c r="M41" s="80"/>
      <c r="N41" s="80"/>
      <c r="O41" s="309"/>
      <c r="P41" s="309"/>
    </row>
    <row r="42" spans="1:18" ht="14.25">
      <c r="B42" s="80" t="s">
        <v>654</v>
      </c>
      <c r="C42" s="80"/>
      <c r="D42" s="80"/>
      <c r="E42" s="80"/>
      <c r="F42" s="80"/>
      <c r="G42" s="80"/>
      <c r="H42" s="80"/>
      <c r="I42" s="80"/>
      <c r="J42" s="80"/>
      <c r="K42" s="80"/>
      <c r="L42" s="80"/>
      <c r="M42" s="80"/>
      <c r="N42" s="80"/>
      <c r="O42" s="309"/>
      <c r="P42" s="309"/>
    </row>
    <row r="43" spans="1:18" ht="15">
      <c r="B43" s="617" t="s">
        <v>540</v>
      </c>
      <c r="C43" s="67"/>
      <c r="D43" s="80"/>
      <c r="E43" s="80"/>
      <c r="F43" s="80"/>
      <c r="G43" s="80"/>
      <c r="H43" s="80"/>
      <c r="I43" s="80"/>
      <c r="J43" s="80"/>
      <c r="K43" s="80"/>
      <c r="L43" s="80"/>
      <c r="M43" s="80"/>
      <c r="N43" s="80"/>
      <c r="O43" s="80"/>
      <c r="P43" s="80"/>
    </row>
    <row r="44" spans="1:18" ht="15">
      <c r="B44" s="616" t="s">
        <v>187</v>
      </c>
      <c r="C44" s="67"/>
      <c r="D44" s="80"/>
      <c r="E44" s="80"/>
      <c r="F44" s="80"/>
      <c r="G44" s="80"/>
      <c r="H44" s="80"/>
      <c r="I44" s="80"/>
      <c r="J44" s="80"/>
      <c r="K44" s="80"/>
      <c r="L44" s="80"/>
      <c r="M44" s="80"/>
      <c r="N44" s="80"/>
      <c r="O44" s="80"/>
      <c r="P44" s="80"/>
    </row>
    <row r="45" spans="1:18" s="3" customFormat="1" ht="15" thickBot="1">
      <c r="A45" s="37"/>
      <c r="B45" s="80" t="s">
        <v>188</v>
      </c>
      <c r="C45" s="80"/>
      <c r="D45" s="80"/>
      <c r="E45" s="80"/>
      <c r="F45" s="80"/>
      <c r="G45" s="80"/>
      <c r="H45" s="80"/>
      <c r="I45" s="80"/>
      <c r="J45" s="80"/>
      <c r="K45" s="80"/>
      <c r="L45" s="80"/>
      <c r="M45" s="80"/>
      <c r="N45" s="80"/>
      <c r="O45" s="80"/>
      <c r="P45" s="80"/>
    </row>
    <row r="46" spans="1:18" ht="18.75" thickBot="1">
      <c r="C46" s="1"/>
      <c r="D46" s="7"/>
      <c r="E46" s="3"/>
      <c r="F46" s="3"/>
      <c r="G46" s="3"/>
      <c r="H46" s="3"/>
      <c r="I46" s="3"/>
      <c r="J46" s="307" t="s">
        <v>186</v>
      </c>
      <c r="K46" s="306"/>
      <c r="L46" s="305"/>
      <c r="M46" s="304"/>
      <c r="N46" s="3"/>
      <c r="O46" s="3"/>
      <c r="P46" s="303" t="s">
        <v>185</v>
      </c>
      <c r="Q46" s="302">
        <v>8.7499999999999994E-2</v>
      </c>
    </row>
    <row r="47" spans="1:18" s="296" customFormat="1" ht="26.25" thickBot="1">
      <c r="A47" s="37"/>
      <c r="B47" s="301" t="s">
        <v>184</v>
      </c>
      <c r="C47" s="299" t="s">
        <v>183</v>
      </c>
      <c r="D47" s="299" t="s">
        <v>182</v>
      </c>
      <c r="E47" s="299" t="s">
        <v>539</v>
      </c>
      <c r="F47" s="299" t="s">
        <v>181</v>
      </c>
      <c r="G47" s="299" t="s">
        <v>180</v>
      </c>
      <c r="H47" s="299" t="s">
        <v>538</v>
      </c>
      <c r="I47" s="299" t="s">
        <v>537</v>
      </c>
      <c r="J47" s="300" t="s">
        <v>179</v>
      </c>
      <c r="K47" s="300" t="s">
        <v>178</v>
      </c>
      <c r="L47" s="300" t="s">
        <v>177</v>
      </c>
      <c r="M47" s="300" t="s">
        <v>176</v>
      </c>
      <c r="N47" s="299" t="s">
        <v>175</v>
      </c>
      <c r="O47" s="299" t="s">
        <v>174</v>
      </c>
      <c r="P47" s="298" t="s">
        <v>173</v>
      </c>
      <c r="Q47" s="297" t="s">
        <v>172</v>
      </c>
      <c r="R47" s="318" t="s">
        <v>189</v>
      </c>
    </row>
    <row r="48" spans="1:18">
      <c r="B48" s="295"/>
      <c r="C48" s="293"/>
      <c r="D48" s="293"/>
      <c r="E48" s="293"/>
      <c r="F48" s="293"/>
      <c r="G48" s="293"/>
      <c r="H48" s="293"/>
      <c r="I48" s="293"/>
      <c r="J48" s="294"/>
      <c r="K48" s="294"/>
      <c r="L48" s="294"/>
      <c r="M48" s="294"/>
      <c r="N48" s="293"/>
      <c r="O48" s="293"/>
      <c r="P48" s="292">
        <f>N48*O48</f>
        <v>0</v>
      </c>
      <c r="Q48" s="283">
        <f>P48*1.0875</f>
        <v>0</v>
      </c>
      <c r="R48" s="283"/>
    </row>
    <row r="49" spans="2:18">
      <c r="B49" s="291"/>
      <c r="C49" s="289"/>
      <c r="D49" s="289"/>
      <c r="E49" s="289"/>
      <c r="F49" s="289"/>
      <c r="G49" s="289"/>
      <c r="H49" s="289"/>
      <c r="I49" s="289"/>
      <c r="J49" s="290"/>
      <c r="K49" s="290"/>
      <c r="L49" s="290"/>
      <c r="M49" s="290"/>
      <c r="N49" s="289"/>
      <c r="O49" s="289"/>
      <c r="P49" s="288">
        <f>N49*O49</f>
        <v>0</v>
      </c>
      <c r="Q49" s="283">
        <f>P49*1.0875</f>
        <v>0</v>
      </c>
      <c r="R49" s="283"/>
    </row>
    <row r="50" spans="2:18">
      <c r="B50" s="291"/>
      <c r="C50" s="289"/>
      <c r="D50" s="289"/>
      <c r="E50" s="289"/>
      <c r="F50" s="289"/>
      <c r="G50" s="289"/>
      <c r="H50" s="289"/>
      <c r="I50" s="289"/>
      <c r="J50" s="290"/>
      <c r="K50" s="290"/>
      <c r="L50" s="290"/>
      <c r="M50" s="290"/>
      <c r="N50" s="289"/>
      <c r="O50" s="289"/>
      <c r="P50" s="288">
        <f>N50*O50</f>
        <v>0</v>
      </c>
      <c r="Q50" s="283">
        <f>P50*1.0875</f>
        <v>0</v>
      </c>
      <c r="R50" s="283"/>
    </row>
    <row r="51" spans="2:18">
      <c r="B51" s="291"/>
      <c r="C51" s="289"/>
      <c r="D51" s="289"/>
      <c r="E51" s="289"/>
      <c r="F51" s="289"/>
      <c r="G51" s="289"/>
      <c r="H51" s="289"/>
      <c r="I51" s="289"/>
      <c r="J51" s="290"/>
      <c r="K51" s="290"/>
      <c r="L51" s="290"/>
      <c r="M51" s="290"/>
      <c r="N51" s="289"/>
      <c r="O51" s="289"/>
      <c r="P51" s="288">
        <f>N51*O51</f>
        <v>0</v>
      </c>
      <c r="Q51" s="283">
        <f>P51*1.0875</f>
        <v>0</v>
      </c>
      <c r="R51" s="283"/>
    </row>
    <row r="52" spans="2:18" ht="13.5" thickBot="1">
      <c r="B52" s="287"/>
      <c r="C52" s="285"/>
      <c r="D52" s="285"/>
      <c r="E52" s="285"/>
      <c r="F52" s="285"/>
      <c r="G52" s="285"/>
      <c r="H52" s="285"/>
      <c r="I52" s="285"/>
      <c r="J52" s="286"/>
      <c r="K52" s="286"/>
      <c r="L52" s="286"/>
      <c r="M52" s="286"/>
      <c r="N52" s="285"/>
      <c r="O52" s="285"/>
      <c r="P52" s="284">
        <f>N52*O52</f>
        <v>0</v>
      </c>
      <c r="Q52" s="283">
        <f>P52*1.0875</f>
        <v>0</v>
      </c>
      <c r="R52" s="316"/>
    </row>
    <row r="53" spans="2:18" ht="13.5" thickBot="1">
      <c r="J53" s="282"/>
      <c r="K53" s="282"/>
      <c r="L53" s="282"/>
      <c r="M53" s="282"/>
      <c r="N53" s="282"/>
      <c r="O53" s="281"/>
      <c r="P53" s="281" t="s">
        <v>171</v>
      </c>
      <c r="Q53" s="280">
        <f>SUM(Q48:Q52)</f>
        <v>0</v>
      </c>
      <c r="R53" s="315"/>
    </row>
    <row r="54" spans="2:18" ht="21" customHeight="1">
      <c r="B54" s="3"/>
      <c r="C54" s="3"/>
      <c r="D54" s="3"/>
      <c r="E54" s="3"/>
      <c r="F54" s="3"/>
      <c r="G54" s="279"/>
      <c r="H54" s="279"/>
      <c r="I54" s="279"/>
      <c r="J54" s="279"/>
      <c r="K54" s="279"/>
      <c r="L54" s="279"/>
      <c r="M54" s="279"/>
      <c r="N54" s="278"/>
      <c r="O54" s="278"/>
      <c r="P54" s="45"/>
    </row>
  </sheetData>
  <dataValidations count="5">
    <dataValidation type="list" allowBlank="1" showInputMessage="1" showErrorMessage="1" sqref="F36:F38 F48:F52">
      <formula1>$O$11:$O$27</formula1>
    </dataValidation>
    <dataValidation allowBlank="1" showInputMessage="1" showErrorMessage="1" prompt="Input a whole digit that signifies the priority of purchase as compared to all other purchases in the requested fiscal year. (IE: FY15-16 and FY16-17 may each have one priority 1 equipment request line, one priority 2 equipment request line, etc.)" sqref="C36:C38"/>
    <dataValidation allowBlank="1" showInputMessage="1" showErrorMessage="1" prompt="Input a whole digit that signifies the priority of purchase as compared to all other purchases in the requested fiscal year. (IE: FY15-16 and FY16-17 may each have one priority 1 equipment request line, one priority 2 equipment request line, etc." sqref="B36:B38"/>
    <dataValidation type="list" allowBlank="1" showInputMessage="1" showErrorMessage="1" sqref="G48:G52">
      <formula1>$Q$7:$Q$8</formula1>
    </dataValidation>
    <dataValidation type="list" allowBlank="1" showInputMessage="1" showErrorMessage="1" sqref="B48:B52">
      <formula1>$P$11:$P$27</formula1>
    </dataValidation>
  </dataValidations>
  <printOptions horizontalCentered="1"/>
  <pageMargins left="0.25" right="0.25" top="0.75" bottom="0.75" header="0.3" footer="0.3"/>
  <pageSetup paperSize="17"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1A Major Changes Table</vt:lpstr>
      <vt:lpstr>2A Revenue Report</vt:lpstr>
      <vt:lpstr>2B Fees &amp; Fines</vt:lpstr>
      <vt:lpstr>2C Cost Recovery</vt:lpstr>
      <vt:lpstr>2D Legislative Changes</vt:lpstr>
      <vt:lpstr>3A Expenditure Report</vt:lpstr>
      <vt:lpstr>3B Workorder Balancing</vt:lpstr>
      <vt:lpstr>3C Position Changes</vt:lpstr>
      <vt:lpstr>4 Equipment &amp; Fleet</vt:lpstr>
      <vt:lpstr>4D Fleet Request</vt:lpstr>
      <vt:lpstr>5 COIT Request (Online)</vt:lpstr>
      <vt:lpstr>6 Capital Request (Online)</vt:lpstr>
      <vt:lpstr>7A Contracts Non-ICT</vt:lpstr>
      <vt:lpstr>7B Contracts ICT</vt:lpstr>
      <vt:lpstr>8A FAMIS Project Coding</vt:lpstr>
      <vt:lpstr>8B FAMIS Index Coding</vt:lpstr>
      <vt:lpstr>Prop J Summary</vt:lpstr>
      <vt:lpstr>Prop J Main Template</vt:lpstr>
      <vt:lpstr>Prop J Cost Detail</vt:lpstr>
      <vt:lpstr>Prop J Sample</vt:lpstr>
      <vt:lpstr>Contact Sheet</vt:lpstr>
      <vt:lpstr>'2B Fees &amp; Fines'!Auto_CPI_Adjust_Yes_No</vt:lpstr>
      <vt:lpstr>'2B Fees &amp; Fines'!cpi_adj</vt:lpstr>
      <vt:lpstr>'1A Major Changes Table'!Print_Area</vt:lpstr>
      <vt:lpstr>'2A Revenue Report'!Print_Area</vt:lpstr>
      <vt:lpstr>'2B Fees &amp; Fines'!Print_Area</vt:lpstr>
      <vt:lpstr>'2C Cost Recovery'!Print_Area</vt:lpstr>
      <vt:lpstr>'2D Legislative Changes'!Print_Area</vt:lpstr>
      <vt:lpstr>'3B Workorder Balancing'!Print_Area</vt:lpstr>
      <vt:lpstr>'3C Position Changes'!Print_Area</vt:lpstr>
      <vt:lpstr>'4 Equipment &amp; Fleet'!Print_Area</vt:lpstr>
      <vt:lpstr>'5 COIT Request (Online)'!Print_Area</vt:lpstr>
      <vt:lpstr>'6 Capital Request (Online)'!Print_Area</vt:lpstr>
      <vt:lpstr>'7B Contracts ICT'!Print_Area</vt:lpstr>
      <vt:lpstr>'8A FAMIS Project Coding'!Print_Area</vt:lpstr>
      <vt:lpstr>'8B FAMIS Index Coding'!Print_Area</vt:lpstr>
      <vt:lpstr>'Contact Sheet'!Print_Area</vt:lpstr>
      <vt:lpstr>'Prop J Cost Detail'!Print_Area</vt:lpstr>
      <vt:lpstr>'Prop J Main Template'!Print_Area</vt:lpstr>
      <vt:lpstr>'Prop J Sample'!Print_Area</vt:lpstr>
      <vt:lpstr>'Prop J Summary'!Print_Area</vt:lpstr>
      <vt:lpstr>'2B Fees &amp; Fines'!Print_Titles</vt:lpstr>
    </vt:vector>
  </TitlesOfParts>
  <Company>GSA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C</dc:creator>
  <cp:lastModifiedBy>Yelena Kravtsova</cp:lastModifiedBy>
  <cp:lastPrinted>2017-01-24T01:10:53Z</cp:lastPrinted>
  <dcterms:created xsi:type="dcterms:W3CDTF">2015-10-21T17:59:32Z</dcterms:created>
  <dcterms:modified xsi:type="dcterms:W3CDTF">2017-01-24T01:21:09Z</dcterms:modified>
</cp:coreProperties>
</file>