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2.xml" ContentType="application/vnd.openxmlformats-officedocument.spreadsheetml.comments+xml"/>
  <Override PartName="/xl/drawings/drawing1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240" windowWidth="19440" windowHeight="10545" tabRatio="912" firstSheet="1" activeTab="11"/>
  </bookViews>
  <sheets>
    <sheet name="1A Major Changes Table" sheetId="22" r:id="rId1"/>
    <sheet name="1B Graphs" sheetId="4" r:id="rId2"/>
    <sheet name="1C General Fund Enhancements" sheetId="32" r:id="rId3"/>
    <sheet name="2A Revenue Report" sheetId="5" r:id="rId4"/>
    <sheet name="2B Fees &amp; Fines" sheetId="6" r:id="rId5"/>
    <sheet name="2C Cost Recovery" sheetId="31" r:id="rId6"/>
    <sheet name="2D Fee Eliminations" sheetId="8" r:id="rId7"/>
    <sheet name="3A Expenditure Report" sheetId="9" r:id="rId8"/>
    <sheet name="4A &amp; 4B Equipment" sheetId="10" r:id="rId9"/>
    <sheet name="4C Base Equipment" sheetId="11" r:id="rId10"/>
    <sheet name="5 IT Requests--&gt;" sheetId="12" r:id="rId11"/>
    <sheet name="5D COIT Project Justification" sheetId="13" r:id="rId12"/>
    <sheet name="5E COIT Financial Worksheet" sheetId="14" r:id="rId13"/>
    <sheet name="6 Capital Request (Online)" sheetId="23" r:id="rId14"/>
    <sheet name="7 Position Changes" sheetId="17" r:id="rId15"/>
    <sheet name="8 Legislative Changes" sheetId="15" r:id="rId16"/>
    <sheet name="9A Contracts Non-ICT" sheetId="24" r:id="rId17"/>
    <sheet name="9B Contracts ICT" sheetId="25" r:id="rId18"/>
    <sheet name="FMCS100" sheetId="28" r:id="rId19"/>
    <sheet name="Prop J Summary" sheetId="18" r:id="rId20"/>
    <sheet name="Prop J Main Template" sheetId="19" r:id="rId21"/>
    <sheet name="Prop J Cost Detail" sheetId="20" r:id="rId22"/>
    <sheet name="Prop J Sample" sheetId="21" r:id="rId23"/>
    <sheet name="Contact Sheet" sheetId="30" r:id="rId24"/>
    <sheet name="Sheet1" sheetId="1" r:id="rId25"/>
    <sheet name="Sheet2" sheetId="2" r:id="rId26"/>
    <sheet name="Sheet3" sheetId="3"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Auto_CPI_Adjust_Yes_No" localSheetId="0">'[1]Form 2B-Fees &amp; Fines'!$Q$3:$Q$4</definedName>
    <definedName name="Auto_CPI_Adjust_Yes_No" localSheetId="1">#REF!</definedName>
    <definedName name="Auto_CPI_Adjust_Yes_No" localSheetId="2">'[1]Form 2B-Fees &amp; Fines'!$Q$3:$Q$4</definedName>
    <definedName name="Auto_CPI_Adjust_Yes_No" localSheetId="3">'[2]Form 2B-Fees &amp; Fines'!$Q$4:$Q$5</definedName>
    <definedName name="Auto_CPI_Adjust_Yes_No" localSheetId="4">'2B Fees &amp; Fines'!$R$5:$R$6</definedName>
    <definedName name="Auto_CPI_Adjust_Yes_No" localSheetId="5">#REF!</definedName>
    <definedName name="Auto_CPI_Adjust_Yes_No" localSheetId="6">'2D Fee Eliminations'!#REF!</definedName>
    <definedName name="Auto_CPI_Adjust_Yes_No" localSheetId="7">#REF!</definedName>
    <definedName name="Auto_CPI_Adjust_Yes_No" localSheetId="8">'[2]Form 2B-Fees &amp; Fines'!$Q$4:$Q$5</definedName>
    <definedName name="Auto_CPI_Adjust_Yes_No" localSheetId="9">'[2]Form 2B-Fees &amp; Fines'!$Q$4:$Q$5</definedName>
    <definedName name="Auto_CPI_Adjust_Yes_No" localSheetId="10">'[2]Form 2B-Fees &amp; Fines'!$Q$4:$Q$5</definedName>
    <definedName name="Auto_CPI_Adjust_Yes_No" localSheetId="11">#REF!</definedName>
    <definedName name="Auto_CPI_Adjust_Yes_No" localSheetId="12">#REF!</definedName>
    <definedName name="Auto_CPI_Adjust_Yes_No" localSheetId="13">'[3]Form 2B-Fees &amp; Fines'!$Q$3:$Q$4</definedName>
    <definedName name="Auto_CPI_Adjust_Yes_No" localSheetId="14">'[4]Form 2B-Fees &amp; Fines'!$Q$3:$Q$4</definedName>
    <definedName name="Auto_CPI_Adjust_Yes_No" localSheetId="15">'[5]Form 2B-Fees &amp; Fines'!$Q$3:$Q$4</definedName>
    <definedName name="Auto_CPI_Adjust_Yes_No" localSheetId="17">'[5]Form 2B-Fees &amp; Fines'!$Q$3:$Q$4</definedName>
    <definedName name="Auto_CPI_Adjust_Yes_No" localSheetId="18">#REF!</definedName>
    <definedName name="Auto_CPI_Adjust_Yes_No" localSheetId="21">'[3]Form 2B-Fees &amp; Fines'!$Q$3:$Q$4</definedName>
    <definedName name="Auto_CPI_Adjust_Yes_No" localSheetId="22">'[3]Form 2B-Fees &amp; Fines'!$Q$3:$Q$4</definedName>
    <definedName name="Auto_CPI_Adjust_Yes_No" localSheetId="19">'[3]Form 2B-Fees &amp; Fines'!$Q$3:$Q$4</definedName>
    <definedName name="Auto_CPI_Adjust_Yes_No">#REF!</definedName>
    <definedName name="cpi_adj" localSheetId="4">'2B Fees &amp; Fines'!$R$5:$R$6</definedName>
    <definedName name="cpi_adj" localSheetId="6">'2D Fee Eliminations'!#REF!</definedName>
    <definedName name="_xlnm.Print_Area" localSheetId="0">'1A Major Changes Table'!$B$1:$N$34</definedName>
    <definedName name="_xlnm.Print_Area" localSheetId="1">'1B Graphs'!$B$2:$K$49</definedName>
    <definedName name="_xlnm.Print_Area" localSheetId="2">'1C General Fund Enhancements'!$B$1:$O$26</definedName>
    <definedName name="_xlnm.Print_Area" localSheetId="3">'2A Revenue Report'!$B$2:$R$20</definedName>
    <definedName name="_xlnm.Print_Area" localSheetId="4">'2B Fees &amp; Fines'!$B$1:$Z$64</definedName>
    <definedName name="_xlnm.Print_Area" localSheetId="5">'2C Cost Recovery'!$A$1:$N$67</definedName>
    <definedName name="_xlnm.Print_Area" localSheetId="6">'2D Fee Eliminations'!$B$2:$O$18</definedName>
    <definedName name="_xlnm.Print_Area" localSheetId="7">'3A Expenditure Report'!$B$2:$T$43,'3A Expenditure Report'!$B$45:$T$75</definedName>
    <definedName name="_xlnm.Print_Area" localSheetId="8">'4A &amp; 4B Equipment'!$B$2:$S$41</definedName>
    <definedName name="_xlnm.Print_Area" localSheetId="9">'4C Base Equipment'!$B$2:$K$18</definedName>
    <definedName name="_xlnm.Print_Area" localSheetId="10">'5 IT Requests--&gt;'!$A$1:$R$23</definedName>
    <definedName name="_xlnm.Print_Area" localSheetId="11">'5D COIT Project Justification'!$A$1:$S$165</definedName>
    <definedName name="_xlnm.Print_Area" localSheetId="12">'5E COIT Financial Worksheet'!$A$1:$L$69</definedName>
    <definedName name="_xlnm.Print_Area" localSheetId="13">'6 Capital Request (Online)'!$A$1:$P$10</definedName>
    <definedName name="_xlnm.Print_Area" localSheetId="14">'7 Position Changes'!$B$2:$R$19</definedName>
    <definedName name="_xlnm.Print_Area" localSheetId="15">'8 Legislative Changes'!$B$3:$G$29</definedName>
    <definedName name="_xlnm.Print_Area" localSheetId="17">'9B Contracts ICT'!$B$2:$Y$30</definedName>
    <definedName name="_xlnm.Print_Area" localSheetId="23">'Contact Sheet'!$B$1:$K$60</definedName>
    <definedName name="_xlnm.Print_Area" localSheetId="21">'Prop J Cost Detail'!$A$3:$Q$45</definedName>
    <definedName name="_xlnm.Print_Area" localSheetId="20">'Prop J Main Template'!$A$3:$O$58</definedName>
    <definedName name="_xlnm.Print_Area" localSheetId="22">'Prop J Sample'!$B$2:$H$54</definedName>
    <definedName name="_xlnm.Print_Area" localSheetId="19">'Prop J Summary'!$A$3:$C$36</definedName>
    <definedName name="_xlnm.Print_Titles" localSheetId="4">'2B Fees &amp; Fines'!$B:$H</definedName>
    <definedName name="_xlnm.Print_Titles" localSheetId="11">'5D COIT Project Justification'!$1:$8</definedName>
    <definedName name="_xlnm.Print_Titles" localSheetId="12">'5E COIT Financial Worksheet'!$39:$69</definedName>
    <definedName name="Request" localSheetId="0">'[6]Drop-Down Menu Lists'!$A$37:$A$39</definedName>
    <definedName name="Request" localSheetId="2">'[6]Drop-Down Menu Lists'!$A$37:$A$39</definedName>
    <definedName name="Request" localSheetId="4">'[7]Drop-Down Menu Lists'!$A$37:$A$39</definedName>
    <definedName name="Request" localSheetId="6">'[7]Drop-Down Menu Lists'!$A$37:$A$39</definedName>
    <definedName name="Request" localSheetId="8">'[6]Drop-Down Menu Lists'!$A$37:$A$39</definedName>
    <definedName name="Request" localSheetId="9">'[6]Drop-Down Menu Lists'!$A$37:$A$39</definedName>
    <definedName name="Request" localSheetId="14">'[6]Drop-Down Menu Lists'!$A$37:$A$39</definedName>
    <definedName name="Request" localSheetId="15">'[6]Drop-Down Menu Lists'!$A$37:$A$39</definedName>
    <definedName name="Request" localSheetId="17">'[6]Drop-Down Menu Lists'!$A$37:$A$39</definedName>
    <definedName name="Request" localSheetId="18">'[7]Drop-Down Menu Lists'!$A$37:$A$39</definedName>
    <definedName name="Request">'[7]Drop-Down Menu Lists'!$A$37:$A$39</definedName>
    <definedName name="Subsystems" localSheetId="0">'[6]Drop-Down Menu Lists'!$A$2:$A$32</definedName>
    <definedName name="Subsystems" localSheetId="2">'[6]Drop-Down Menu Lists'!$A$2:$A$32</definedName>
    <definedName name="Subsystems" localSheetId="4">'[7]Drop-Down Menu Lists'!$A$2:$A$32</definedName>
    <definedName name="Subsystems" localSheetId="6">'[7]Drop-Down Menu Lists'!$A$2:$A$32</definedName>
    <definedName name="Subsystems" localSheetId="8">'[6]Drop-Down Menu Lists'!$A$2:$A$32</definedName>
    <definedName name="Subsystems" localSheetId="9">'[6]Drop-Down Menu Lists'!$A$2:$A$32</definedName>
    <definedName name="Subsystems" localSheetId="14">'[6]Drop-Down Menu Lists'!$A$2:$A$32</definedName>
    <definedName name="Subsystems" localSheetId="15">'[6]Drop-Down Menu Lists'!$A$2:$A$32</definedName>
    <definedName name="Subsystems" localSheetId="17">'[6]Drop-Down Menu Lists'!$A$2:$A$32</definedName>
    <definedName name="Subsystems" localSheetId="18">'[7]Drop-Down Menu Lists'!$A$2:$A$32</definedName>
    <definedName name="Subsystems">'[7]Drop-Down Menu Lists'!$A$2:$A$32</definedName>
  </definedNames>
  <calcPr calcId="145621"/>
</workbook>
</file>

<file path=xl/calcChain.xml><?xml version="1.0" encoding="utf-8"?>
<calcChain xmlns="http://schemas.openxmlformats.org/spreadsheetml/2006/main">
  <c r="L29" i="9" l="1"/>
  <c r="L30" i="9"/>
  <c r="V56" i="6" l="1"/>
  <c r="L31" i="9" l="1"/>
  <c r="B25" i="18" l="1"/>
  <c r="B20" i="18"/>
  <c r="V11" i="25"/>
  <c r="V9" i="25"/>
  <c r="M13" i="9" l="1"/>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J72" i="9" l="1"/>
  <c r="N72" i="9"/>
  <c r="I72" i="9"/>
  <c r="L42" i="9"/>
  <c r="I70" i="9"/>
  <c r="I74" i="9" s="1"/>
  <c r="J70" i="9"/>
  <c r="J74" i="9" s="1"/>
  <c r="N70" i="9"/>
  <c r="N74" i="9" s="1"/>
  <c r="K70" i="9"/>
  <c r="L19" i="9" l="1"/>
  <c r="M56" i="6"/>
  <c r="L56" i="6"/>
  <c r="Q56" i="6" l="1"/>
  <c r="O22" i="24"/>
  <c r="P22" i="24"/>
  <c r="Q22" i="24"/>
  <c r="R22" i="24"/>
  <c r="S22" i="24"/>
  <c r="T22" i="24"/>
  <c r="U22" i="24"/>
  <c r="W22" i="24"/>
  <c r="X22" i="24"/>
  <c r="N22" i="24"/>
  <c r="O12" i="24"/>
  <c r="P12" i="24"/>
  <c r="Q12" i="24"/>
  <c r="R12" i="24"/>
  <c r="S12" i="24"/>
  <c r="T12" i="24"/>
  <c r="U12" i="24"/>
  <c r="W12" i="24"/>
  <c r="X12" i="24"/>
  <c r="N12" i="24"/>
  <c r="K51" i="9"/>
  <c r="O42" i="9" l="1"/>
  <c r="L28" i="9" l="1"/>
  <c r="V19" i="24" l="1"/>
  <c r="V20" i="24"/>
  <c r="V21" i="24"/>
  <c r="V10" i="24"/>
  <c r="K58" i="9" l="1"/>
  <c r="K57" i="9"/>
  <c r="K56" i="9"/>
  <c r="K53" i="9"/>
  <c r="K54" i="9"/>
  <c r="K52" i="9"/>
  <c r="K49" i="9"/>
  <c r="K72" i="9" s="1"/>
  <c r="K74" i="9" s="1"/>
  <c r="P73" i="9" s="1"/>
  <c r="R56" i="6" l="1"/>
  <c r="M51" i="9" l="1"/>
  <c r="M52" i="9"/>
  <c r="M53" i="9"/>
  <c r="M54" i="9"/>
  <c r="M55" i="9"/>
  <c r="M56" i="9"/>
  <c r="M57" i="9"/>
  <c r="M58" i="9"/>
  <c r="M59" i="9"/>
  <c r="M60" i="9"/>
  <c r="M61" i="9"/>
  <c r="M62" i="9"/>
  <c r="M63" i="9"/>
  <c r="M64" i="9"/>
  <c r="M65" i="9"/>
  <c r="M66" i="9"/>
  <c r="M67" i="9"/>
  <c r="M50" i="9"/>
  <c r="M49" i="9"/>
  <c r="M72" i="9" s="1"/>
  <c r="M12" i="9"/>
  <c r="M70" i="9" l="1"/>
  <c r="M74" i="9" s="1"/>
  <c r="O20" i="9"/>
  <c r="O21" i="9"/>
  <c r="O22" i="9"/>
  <c r="O23" i="9"/>
  <c r="O24" i="9"/>
  <c r="O25" i="9"/>
  <c r="O26" i="9"/>
  <c r="O27" i="9"/>
  <c r="O28" i="9"/>
  <c r="O29" i="9"/>
  <c r="O30" i="9"/>
  <c r="O31" i="9"/>
  <c r="O32" i="9"/>
  <c r="O33" i="9"/>
  <c r="O34" i="9"/>
  <c r="O35" i="9"/>
  <c r="O36" i="9"/>
  <c r="O37" i="9"/>
  <c r="O38" i="9"/>
  <c r="O39" i="9"/>
  <c r="O40" i="9"/>
  <c r="O41" i="9"/>
  <c r="O57" i="9"/>
  <c r="O58" i="9"/>
  <c r="O59" i="9"/>
  <c r="O60" i="9"/>
  <c r="O61" i="9"/>
  <c r="O62" i="9"/>
  <c r="O63" i="9"/>
  <c r="O64" i="9"/>
  <c r="O65" i="9"/>
  <c r="O66" i="9"/>
  <c r="O67" i="9"/>
  <c r="V45" i="6" l="1"/>
  <c r="V55" i="6" l="1"/>
  <c r="Q55" i="6"/>
  <c r="W55" i="6" l="1"/>
  <c r="W56" i="6" s="1"/>
  <c r="L57" i="9"/>
  <c r="L58" i="9"/>
  <c r="L59" i="9"/>
  <c r="L60" i="9"/>
  <c r="L61" i="9"/>
  <c r="L62" i="9"/>
  <c r="L63" i="9"/>
  <c r="L64" i="9"/>
  <c r="L65" i="9"/>
  <c r="L66" i="9"/>
  <c r="L67" i="9"/>
  <c r="L20" i="9" l="1"/>
  <c r="L21" i="9"/>
  <c r="L22" i="9"/>
  <c r="L23" i="9"/>
  <c r="L24" i="9"/>
  <c r="L25" i="9"/>
  <c r="L26" i="9"/>
  <c r="L27" i="9"/>
  <c r="L32" i="9"/>
  <c r="L33" i="9"/>
  <c r="L34" i="9"/>
  <c r="L35" i="9"/>
  <c r="L36" i="9"/>
  <c r="L38" i="9"/>
  <c r="L39" i="9"/>
  <c r="L40" i="9"/>
  <c r="L41" i="9"/>
  <c r="P10" i="20" l="1"/>
  <c r="G42" i="19"/>
  <c r="G25" i="19"/>
  <c r="F25" i="19"/>
  <c r="G24" i="19"/>
  <c r="F24" i="19"/>
  <c r="Q38" i="6" l="1"/>
  <c r="Q45" i="6" l="1"/>
  <c r="N22" i="10" l="1"/>
  <c r="O22" i="10" s="1"/>
  <c r="N23" i="10"/>
  <c r="O23" i="10" s="1"/>
  <c r="N20" i="10"/>
  <c r="O20" i="10" s="1"/>
  <c r="Q17" i="6"/>
  <c r="Q18" i="6"/>
  <c r="Q19" i="6"/>
  <c r="Q20" i="6"/>
  <c r="Q21" i="6"/>
  <c r="Q22" i="6"/>
  <c r="Q23" i="6"/>
  <c r="Q24" i="6"/>
  <c r="Q25" i="6"/>
  <c r="Q26" i="6"/>
  <c r="Q27" i="6"/>
  <c r="Q28" i="6"/>
  <c r="Q29" i="6"/>
  <c r="Q30" i="6"/>
  <c r="Q31" i="6"/>
  <c r="Q32" i="6"/>
  <c r="Q33" i="6"/>
  <c r="Q34" i="6"/>
  <c r="Q35" i="6"/>
  <c r="Q36" i="6"/>
  <c r="Q37" i="6"/>
  <c r="Q39" i="6"/>
  <c r="Q40" i="6"/>
  <c r="Q41" i="6"/>
  <c r="Q42" i="6"/>
  <c r="Q43" i="6"/>
  <c r="Q44" i="6"/>
  <c r="Q46" i="6"/>
  <c r="Q48" i="6"/>
  <c r="Q49" i="6"/>
  <c r="Q50" i="6"/>
  <c r="Q51" i="6"/>
  <c r="Q52" i="6"/>
  <c r="Q53" i="6"/>
  <c r="Q54" i="6"/>
  <c r="Q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8" i="6"/>
  <c r="L49" i="6"/>
  <c r="L50" i="6"/>
  <c r="L51" i="6"/>
  <c r="L52" i="6"/>
  <c r="L53" i="6"/>
  <c r="L54" i="6"/>
  <c r="L16" i="6"/>
  <c r="T26" i="6"/>
  <c r="V26" i="6" s="1"/>
  <c r="T27" i="6"/>
  <c r="V27" i="6" s="1"/>
  <c r="T28" i="6"/>
  <c r="V28" i="6" s="1"/>
  <c r="T29" i="6"/>
  <c r="V29" i="6" s="1"/>
  <c r="T30" i="6"/>
  <c r="V30" i="6" s="1"/>
  <c r="T31" i="6"/>
  <c r="V31" i="6" s="1"/>
  <c r="T32" i="6"/>
  <c r="V32" i="6" s="1"/>
  <c r="T33" i="6"/>
  <c r="V33" i="6" s="1"/>
  <c r="T34" i="6"/>
  <c r="V34" i="6" s="1"/>
  <c r="T35" i="6"/>
  <c r="V35" i="6" s="1"/>
  <c r="T36" i="6"/>
  <c r="V36" i="6" s="1"/>
  <c r="T37" i="6"/>
  <c r="V37" i="6" s="1"/>
  <c r="T38" i="6"/>
  <c r="V38" i="6" s="1"/>
  <c r="T39" i="6"/>
  <c r="V39" i="6" s="1"/>
  <c r="T40" i="6"/>
  <c r="V40" i="6" s="1"/>
  <c r="T41" i="6"/>
  <c r="V41" i="6" s="1"/>
  <c r="T42" i="6"/>
  <c r="V42" i="6" s="1"/>
  <c r="T43" i="6"/>
  <c r="V43" i="6" s="1"/>
  <c r="T44" i="6"/>
  <c r="V44" i="6" s="1"/>
  <c r="T45" i="6"/>
  <c r="T46" i="6"/>
  <c r="V46" i="6" s="1"/>
  <c r="T48" i="6"/>
  <c r="V48" i="6" s="1"/>
  <c r="T49" i="6"/>
  <c r="V49" i="6" s="1"/>
  <c r="T50" i="6"/>
  <c r="V50" i="6" s="1"/>
  <c r="T51" i="6"/>
  <c r="V51" i="6" s="1"/>
  <c r="T52" i="6"/>
  <c r="V52" i="6" s="1"/>
  <c r="T53" i="6"/>
  <c r="V53" i="6" s="1"/>
  <c r="T54" i="6"/>
  <c r="V54" i="6" s="1"/>
  <c r="V9" i="24" l="1"/>
  <c r="V8" i="24"/>
  <c r="V12" i="24" s="1"/>
  <c r="V18" i="24"/>
  <c r="V22" i="24" s="1"/>
  <c r="C15" i="31" l="1"/>
  <c r="E15" i="31"/>
  <c r="C16" i="31"/>
  <c r="E16" i="31"/>
  <c r="L15" i="31" s="1"/>
  <c r="L16" i="31" s="1"/>
  <c r="C17" i="31"/>
  <c r="E17" i="31"/>
  <c r="L17" i="31" s="1"/>
  <c r="L18" i="31" s="1"/>
  <c r="L28" i="31"/>
  <c r="E31" i="31"/>
  <c r="K32" i="31"/>
  <c r="L40" i="31"/>
  <c r="L41" i="31"/>
  <c r="L48" i="31"/>
  <c r="L49" i="31"/>
  <c r="L50" i="31"/>
  <c r="L51" i="31"/>
  <c r="L52" i="31"/>
  <c r="E53" i="31"/>
  <c r="K54" i="31"/>
  <c r="E56" i="31"/>
  <c r="L62" i="31"/>
  <c r="L63" i="31"/>
  <c r="L64" i="31" s="1"/>
  <c r="B87" i="31"/>
  <c r="C87" i="31"/>
  <c r="E87" i="31"/>
  <c r="G87" i="31" s="1"/>
  <c r="F87" i="31"/>
  <c r="B88" i="31"/>
  <c r="C88" i="31"/>
  <c r="E88" i="31"/>
  <c r="G88" i="31" s="1"/>
  <c r="F88" i="31"/>
  <c r="B89" i="31"/>
  <c r="C89" i="31"/>
  <c r="E89" i="31"/>
  <c r="G89" i="31" s="1"/>
  <c r="F89" i="31"/>
  <c r="B90" i="31"/>
  <c r="C90" i="31"/>
  <c r="E90" i="31"/>
  <c r="G90" i="31" s="1"/>
  <c r="F90" i="31"/>
  <c r="C100" i="31"/>
  <c r="C108" i="31"/>
  <c r="L29" i="31" s="1"/>
  <c r="C116" i="31"/>
  <c r="L30" i="31" s="1"/>
  <c r="B141" i="31"/>
  <c r="C141" i="31"/>
  <c r="E141" i="31"/>
  <c r="G141" i="31" s="1"/>
  <c r="F141" i="31"/>
  <c r="B142" i="31"/>
  <c r="C142" i="31"/>
  <c r="E142" i="31"/>
  <c r="G142" i="31" s="1"/>
  <c r="F142" i="31"/>
  <c r="B143" i="31"/>
  <c r="C143" i="31"/>
  <c r="E143" i="31"/>
  <c r="G143" i="31" s="1"/>
  <c r="F143" i="31"/>
  <c r="B144" i="31"/>
  <c r="C144" i="31"/>
  <c r="E144" i="31"/>
  <c r="G144" i="31" s="1"/>
  <c r="F144" i="31"/>
  <c r="C154" i="31"/>
  <c r="C162" i="31"/>
  <c r="C170" i="31"/>
  <c r="L42" i="31" l="1"/>
  <c r="E21" i="31"/>
  <c r="L21" i="31" s="1"/>
  <c r="L55" i="31"/>
  <c r="L54" i="31"/>
  <c r="G145" i="31"/>
  <c r="G91" i="31"/>
  <c r="E34" i="31"/>
  <c r="L56" i="31" l="1"/>
  <c r="M54" i="31" s="1"/>
  <c r="L26" i="31"/>
  <c r="L27" i="31"/>
  <c r="M49" i="31" l="1"/>
  <c r="E59" i="31"/>
  <c r="E60" i="31" s="1"/>
  <c r="M56" i="31"/>
  <c r="E58" i="31"/>
  <c r="M50" i="31"/>
  <c r="M51" i="31"/>
  <c r="M48" i="31"/>
  <c r="M55" i="31"/>
  <c r="L33" i="31"/>
  <c r="L32" i="31"/>
  <c r="L34" i="31" l="1"/>
  <c r="M34" i="31" s="1"/>
  <c r="M33" i="31" l="1"/>
  <c r="M30" i="31"/>
  <c r="M28" i="31"/>
  <c r="E36" i="31"/>
  <c r="M27" i="31"/>
  <c r="M32" i="31"/>
  <c r="M26" i="31"/>
  <c r="M29" i="31"/>
  <c r="E37" i="31"/>
  <c r="E38" i="31" s="1"/>
  <c r="M52" i="31"/>
  <c r="P8" i="25" l="1"/>
  <c r="T8" i="25"/>
  <c r="V8" i="25"/>
  <c r="X8" i="25"/>
  <c r="P9" i="25"/>
  <c r="T9" i="25"/>
  <c r="X9" i="25"/>
  <c r="P10" i="25"/>
  <c r="T10" i="25"/>
  <c r="V10" i="25"/>
  <c r="X10" i="25"/>
  <c r="P11" i="25"/>
  <c r="T11" i="25"/>
  <c r="X11" i="25"/>
  <c r="P12" i="25"/>
  <c r="P13" i="25" s="1"/>
  <c r="T12" i="25"/>
  <c r="V12" i="25"/>
  <c r="X12" i="25"/>
  <c r="N13" i="25"/>
  <c r="Q13" i="25"/>
  <c r="R13" i="25"/>
  <c r="U13" i="25"/>
  <c r="X13" i="25"/>
  <c r="P18" i="25"/>
  <c r="T18" i="25"/>
  <c r="V18" i="25"/>
  <c r="X18" i="25"/>
  <c r="P19" i="25"/>
  <c r="T19" i="25"/>
  <c r="V19" i="25"/>
  <c r="X19" i="25"/>
  <c r="P20" i="25"/>
  <c r="T20" i="25"/>
  <c r="V20" i="25"/>
  <c r="X20" i="25"/>
  <c r="P21" i="25"/>
  <c r="T21" i="25"/>
  <c r="V21" i="25"/>
  <c r="X21" i="25"/>
  <c r="P22" i="25"/>
  <c r="T22" i="25"/>
  <c r="V22" i="25"/>
  <c r="X22" i="25"/>
  <c r="N23" i="25"/>
  <c r="Q23" i="25"/>
  <c r="R23" i="25"/>
  <c r="U23" i="25"/>
  <c r="P23" i="25" l="1"/>
  <c r="V13" i="25"/>
  <c r="W22" i="25"/>
  <c r="X23" i="25"/>
  <c r="W11" i="25"/>
  <c r="W10" i="25"/>
  <c r="W12" i="25"/>
  <c r="T13" i="25"/>
  <c r="W19" i="25"/>
  <c r="W20" i="25"/>
  <c r="W9" i="25"/>
  <c r="W21" i="25"/>
  <c r="V23" i="25"/>
  <c r="W18" i="25"/>
  <c r="W8" i="25"/>
  <c r="T23" i="25"/>
  <c r="W23" i="25" l="1"/>
  <c r="W13" i="25"/>
  <c r="E11" i="21"/>
  <c r="E12" i="21" s="1"/>
  <c r="G12" i="21" s="1"/>
  <c r="F11" i="21"/>
  <c r="H11" i="21" s="1"/>
  <c r="G11" i="21"/>
  <c r="N11" i="21" s="1"/>
  <c r="L11" i="21"/>
  <c r="L12" i="21" s="1"/>
  <c r="P12" i="21" s="1"/>
  <c r="M11" i="21"/>
  <c r="P11" i="21"/>
  <c r="F12" i="21"/>
  <c r="H12" i="21" s="1"/>
  <c r="O12" i="21" s="1"/>
  <c r="M12" i="21"/>
  <c r="E13" i="21"/>
  <c r="G13" i="21" s="1"/>
  <c r="F13" i="21"/>
  <c r="H13" i="21"/>
  <c r="L13" i="21"/>
  <c r="L14" i="21" s="1"/>
  <c r="P14" i="21" s="1"/>
  <c r="M13" i="21"/>
  <c r="O13" i="21"/>
  <c r="P13" i="21"/>
  <c r="E14" i="21"/>
  <c r="F14" i="21"/>
  <c r="G14" i="21"/>
  <c r="H14" i="21"/>
  <c r="M14" i="21"/>
  <c r="N14" i="21" s="1"/>
  <c r="E15" i="21"/>
  <c r="F15" i="21"/>
  <c r="H15" i="21" s="1"/>
  <c r="O15" i="21" s="1"/>
  <c r="G15" i="21"/>
  <c r="N15" i="21" s="1"/>
  <c r="L15" i="21"/>
  <c r="M15" i="21"/>
  <c r="P15" i="21"/>
  <c r="E16" i="21"/>
  <c r="G16" i="21" s="1"/>
  <c r="N16" i="21" s="1"/>
  <c r="F16" i="21"/>
  <c r="H16" i="21" s="1"/>
  <c r="O16" i="21" s="1"/>
  <c r="L16" i="21"/>
  <c r="M16" i="21"/>
  <c r="P16" i="21"/>
  <c r="E17" i="21"/>
  <c r="G17" i="21" s="1"/>
  <c r="N17" i="21" s="1"/>
  <c r="F17" i="21"/>
  <c r="H17" i="21"/>
  <c r="L17" i="21"/>
  <c r="L19" i="21" s="1"/>
  <c r="P19" i="21" s="1"/>
  <c r="M17" i="21"/>
  <c r="O17" i="21"/>
  <c r="P17" i="21"/>
  <c r="E18" i="21"/>
  <c r="F18" i="21"/>
  <c r="G18" i="21"/>
  <c r="H18" i="21"/>
  <c r="O18" i="21" s="1"/>
  <c r="M18" i="21"/>
  <c r="N18" i="21" s="1"/>
  <c r="E19" i="21"/>
  <c r="F19" i="21"/>
  <c r="H19" i="21" s="1"/>
  <c r="O19" i="21" s="1"/>
  <c r="G19" i="21"/>
  <c r="N19" i="21" s="1"/>
  <c r="M19" i="21"/>
  <c r="E20" i="21"/>
  <c r="G20" i="21" s="1"/>
  <c r="N20" i="21" s="1"/>
  <c r="F20" i="21"/>
  <c r="H20" i="21" s="1"/>
  <c r="O20" i="21" s="1"/>
  <c r="L20" i="21"/>
  <c r="M20" i="21"/>
  <c r="P20" i="21"/>
  <c r="E21" i="21"/>
  <c r="G21" i="21" s="1"/>
  <c r="N21" i="21" s="1"/>
  <c r="F21" i="21"/>
  <c r="H21" i="21"/>
  <c r="L21" i="21"/>
  <c r="P21" i="21" s="1"/>
  <c r="M21" i="21"/>
  <c r="O21" i="21"/>
  <c r="M23" i="21"/>
  <c r="M24" i="21"/>
  <c r="D25" i="21"/>
  <c r="H33" i="21"/>
  <c r="H37" i="21" s="1"/>
  <c r="H34" i="21"/>
  <c r="G35" i="21"/>
  <c r="H35" i="21"/>
  <c r="H36" i="21"/>
  <c r="G37" i="21"/>
  <c r="G41" i="21"/>
  <c r="H41" i="21"/>
  <c r="M14" i="20"/>
  <c r="P14" i="20" s="1"/>
  <c r="B21" i="18" s="1"/>
  <c r="Q10" i="20"/>
  <c r="N14" i="20" s="1"/>
  <c r="Q14" i="20" s="1"/>
  <c r="C21" i="18" s="1"/>
  <c r="O14" i="20"/>
  <c r="F12" i="19"/>
  <c r="M12" i="19" s="1"/>
  <c r="G12" i="19"/>
  <c r="N12" i="19" s="1"/>
  <c r="O12" i="19"/>
  <c r="F13" i="19"/>
  <c r="M13" i="19" s="1"/>
  <c r="G13" i="19"/>
  <c r="N13" i="19" s="1"/>
  <c r="O13" i="19"/>
  <c r="F14" i="19"/>
  <c r="M14" i="19" s="1"/>
  <c r="G14" i="19"/>
  <c r="N14" i="19" s="1"/>
  <c r="O14" i="19"/>
  <c r="F15" i="19"/>
  <c r="M15" i="19" s="1"/>
  <c r="G15" i="19"/>
  <c r="N15" i="19" s="1"/>
  <c r="O15" i="19"/>
  <c r="F16" i="19"/>
  <c r="M16" i="19" s="1"/>
  <c r="G16" i="19"/>
  <c r="N16" i="19"/>
  <c r="O16" i="19"/>
  <c r="F17" i="19"/>
  <c r="G17" i="19"/>
  <c r="M17" i="19"/>
  <c r="N17" i="19"/>
  <c r="O17" i="19"/>
  <c r="F18" i="19"/>
  <c r="G18" i="19"/>
  <c r="N18" i="19" s="1"/>
  <c r="M18" i="19"/>
  <c r="O18" i="19"/>
  <c r="F19" i="19"/>
  <c r="M19" i="19" s="1"/>
  <c r="G19" i="19"/>
  <c r="N19" i="19" s="1"/>
  <c r="O19" i="19"/>
  <c r="F20" i="19"/>
  <c r="M20" i="19" s="1"/>
  <c r="G20" i="19"/>
  <c r="N20" i="19"/>
  <c r="O20" i="19"/>
  <c r="F21" i="19"/>
  <c r="G21" i="19"/>
  <c r="M21" i="19"/>
  <c r="N21" i="19"/>
  <c r="O21" i="19"/>
  <c r="F22" i="19"/>
  <c r="G22" i="19"/>
  <c r="N22" i="19" s="1"/>
  <c r="M22" i="19"/>
  <c r="O22" i="19"/>
  <c r="M26" i="19"/>
  <c r="N26" i="19"/>
  <c r="C28" i="19"/>
  <c r="F33" i="19"/>
  <c r="B14" i="18" s="1"/>
  <c r="G33" i="19"/>
  <c r="G36" i="19"/>
  <c r="G37" i="19"/>
  <c r="G38" i="19"/>
  <c r="G40" i="19" s="1"/>
  <c r="G39" i="19"/>
  <c r="F40" i="19"/>
  <c r="F44" i="19"/>
  <c r="G44" i="19"/>
  <c r="C13" i="18"/>
  <c r="C14" i="18"/>
  <c r="B15" i="18"/>
  <c r="C15" i="18"/>
  <c r="C20" i="18"/>
  <c r="B22" i="18" l="1"/>
  <c r="C22" i="18"/>
  <c r="M25" i="19"/>
  <c r="O28" i="19"/>
  <c r="F28" i="19"/>
  <c r="F42" i="19" s="1"/>
  <c r="F46" i="19" s="1"/>
  <c r="F47" i="19" s="1"/>
  <c r="P25" i="21"/>
  <c r="H23" i="21"/>
  <c r="O23" i="21" s="1"/>
  <c r="O11" i="21"/>
  <c r="N13" i="21"/>
  <c r="G24" i="21"/>
  <c r="N24" i="21" s="1"/>
  <c r="G23" i="21"/>
  <c r="N23" i="21" s="1"/>
  <c r="N12" i="21"/>
  <c r="N25" i="21" s="1"/>
  <c r="G28" i="21" s="1"/>
  <c r="N25" i="19"/>
  <c r="L18" i="21"/>
  <c r="P18" i="21" s="1"/>
  <c r="C12" i="18"/>
  <c r="C16" i="18" s="1"/>
  <c r="C25" i="18" s="1"/>
  <c r="H24" i="21"/>
  <c r="O24" i="21" s="1"/>
  <c r="O14" i="21"/>
  <c r="B12" i="18"/>
  <c r="M17" i="17"/>
  <c r="N17" i="17"/>
  <c r="O17" i="17"/>
  <c r="P17" i="17"/>
  <c r="M24" i="19" l="1"/>
  <c r="M28" i="19" s="1"/>
  <c r="B13" i="18"/>
  <c r="B16" i="18" s="1"/>
  <c r="N24" i="19"/>
  <c r="N28" i="19" s="1"/>
  <c r="G28" i="19"/>
  <c r="G46" i="19" s="1"/>
  <c r="G47" i="19" s="1"/>
  <c r="O25" i="21"/>
  <c r="H28" i="21" s="1"/>
  <c r="G29" i="21"/>
  <c r="G30" i="21" s="1"/>
  <c r="H29" i="21"/>
  <c r="G25" i="21"/>
  <c r="H25" i="21"/>
  <c r="D16" i="15"/>
  <c r="E16" i="15"/>
  <c r="D25" i="15"/>
  <c r="E25" i="15"/>
  <c r="I16" i="14"/>
  <c r="I17" i="14"/>
  <c r="I21" i="14" s="1"/>
  <c r="I18" i="14"/>
  <c r="I19" i="14"/>
  <c r="I20" i="14"/>
  <c r="D21" i="14"/>
  <c r="D35" i="14" s="1"/>
  <c r="E21" i="14"/>
  <c r="E35" i="14" s="1"/>
  <c r="F21" i="14"/>
  <c r="G21" i="14"/>
  <c r="G35" i="14" s="1"/>
  <c r="H21" i="14"/>
  <c r="H35" i="14" s="1"/>
  <c r="K21" i="14"/>
  <c r="D24" i="14"/>
  <c r="K25" i="14"/>
  <c r="I26" i="14"/>
  <c r="I27" i="14"/>
  <c r="I28" i="14"/>
  <c r="I29" i="14"/>
  <c r="I30" i="14"/>
  <c r="I31" i="14"/>
  <c r="I32" i="14"/>
  <c r="D33" i="14"/>
  <c r="E33" i="14"/>
  <c r="F33" i="14"/>
  <c r="G33" i="14"/>
  <c r="H33" i="14"/>
  <c r="I33" i="14"/>
  <c r="K33" i="14"/>
  <c r="F35" i="14"/>
  <c r="K35" i="14"/>
  <c r="I35" i="14" l="1"/>
  <c r="H30" i="21"/>
  <c r="H39" i="21" s="1"/>
  <c r="H43" i="21" s="1"/>
  <c r="H44" i="21" s="1"/>
  <c r="G39" i="21"/>
  <c r="G43" i="21" s="1"/>
  <c r="G44" i="21" s="1"/>
  <c r="N21" i="10"/>
  <c r="O21" i="10" s="1"/>
  <c r="O25" i="10" s="1"/>
  <c r="N33" i="10"/>
  <c r="O33" i="10" s="1"/>
  <c r="N37" i="10"/>
  <c r="O37" i="10" s="1"/>
  <c r="N38" i="10"/>
  <c r="O38" i="10" s="1"/>
  <c r="N39" i="10"/>
  <c r="O39" i="10" s="1"/>
  <c r="N40" i="10"/>
  <c r="O40" i="10" s="1"/>
  <c r="O41" i="10" l="1"/>
  <c r="L12" i="9"/>
  <c r="O12" i="9"/>
  <c r="L13" i="9"/>
  <c r="O13" i="9"/>
  <c r="L14" i="9"/>
  <c r="O14" i="9"/>
  <c r="L15" i="9"/>
  <c r="O15" i="9"/>
  <c r="L16" i="9"/>
  <c r="O16" i="9"/>
  <c r="L17" i="9"/>
  <c r="O17" i="9"/>
  <c r="L18" i="9"/>
  <c r="O18" i="9"/>
  <c r="O19" i="9"/>
  <c r="L49" i="9"/>
  <c r="O49" i="9"/>
  <c r="L50" i="9"/>
  <c r="O50" i="9"/>
  <c r="L51" i="9"/>
  <c r="O51" i="9"/>
  <c r="L52" i="9"/>
  <c r="O52" i="9"/>
  <c r="L53" i="9"/>
  <c r="O53" i="9"/>
  <c r="L54" i="9"/>
  <c r="O54" i="9"/>
  <c r="L55" i="9"/>
  <c r="O55" i="9"/>
  <c r="L56" i="9"/>
  <c r="O56" i="9"/>
  <c r="O70" i="9" l="1"/>
  <c r="O72" i="9"/>
  <c r="L70" i="9"/>
  <c r="L72" i="9"/>
  <c r="B8" i="8"/>
  <c r="B9" i="8" s="1"/>
  <c r="B17" i="6"/>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T16" i="6"/>
  <c r="V16" i="6" s="1"/>
  <c r="T17" i="6"/>
  <c r="V17" i="6" s="1"/>
  <c r="T18" i="6"/>
  <c r="V18" i="6" s="1"/>
  <c r="T19" i="6"/>
  <c r="V19" i="6" s="1"/>
  <c r="T20" i="6"/>
  <c r="V20" i="6" s="1"/>
  <c r="T21" i="6"/>
  <c r="V21" i="6" s="1"/>
  <c r="T22" i="6"/>
  <c r="V22" i="6" s="1"/>
  <c r="T23" i="6"/>
  <c r="V23" i="6" s="1"/>
  <c r="T24" i="6"/>
  <c r="V24" i="6" s="1"/>
  <c r="T25" i="6"/>
  <c r="V25" i="6" s="1"/>
  <c r="L74" i="9" l="1"/>
  <c r="O74" i="9"/>
</calcChain>
</file>

<file path=xl/comments1.xml><?xml version="1.0" encoding="utf-8"?>
<comments xmlns="http://schemas.openxmlformats.org/spreadsheetml/2006/main">
  <authors>
    <author>Administrator</author>
  </authors>
  <commentList>
    <comment ref="I5" authorId="0">
      <text>
        <r>
          <rPr>
            <sz val="11"/>
            <color indexed="81"/>
            <rFont val="Calibri"/>
            <family val="2"/>
            <scheme val="minor"/>
          </rPr>
          <t xml:space="preserve">Will be provided in January </t>
        </r>
      </text>
    </comment>
    <comment ref="I6" authorId="0">
      <text>
        <r>
          <rPr>
            <b/>
            <sz val="9"/>
            <color indexed="81"/>
            <rFont val="Tahoma"/>
            <family val="2"/>
          </rPr>
          <t>Administrator:</t>
        </r>
        <r>
          <rPr>
            <sz val="9"/>
            <color indexed="81"/>
            <rFont val="Tahoma"/>
            <family val="2"/>
          </rPr>
          <t xml:space="preserve">
Will be provided in January</t>
        </r>
      </text>
    </comment>
  </commentList>
</comments>
</file>

<file path=xl/comments2.xml><?xml version="1.0" encoding="utf-8"?>
<comments xmlns="http://schemas.openxmlformats.org/spreadsheetml/2006/main">
  <authors>
    <author>Sarah Anders</author>
  </authors>
  <commentList>
    <comment ref="G24" authorId="0">
      <text>
        <r>
          <rPr>
            <b/>
            <sz val="8"/>
            <color indexed="81"/>
            <rFont val="Tahoma"/>
            <family val="2"/>
          </rPr>
          <t>Note:</t>
        </r>
        <r>
          <rPr>
            <sz val="8"/>
            <color indexed="81"/>
            <rFont val="Tahoma"/>
            <family val="2"/>
          </rPr>
          <t xml:space="preserve"> formula assumes ALL job classes are eligible for premium pay.  If that is incorrect, adjust formula to only sum the salaries of applicable job classes.</t>
        </r>
      </text>
    </comment>
    <comment ref="A26" authorId="0">
      <text>
        <r>
          <rPr>
            <sz val="8"/>
            <color indexed="81"/>
            <rFont val="Tahoma"/>
            <family val="2"/>
          </rPr>
          <t>If overtime is received, use formula:
low/high salary (column F/G) for applicable job class(es) x 1.5 x (# overtime hrs in PPD/80).</t>
        </r>
      </text>
    </comment>
    <comment ref="A27" authorId="0">
      <text>
        <r>
          <rPr>
            <sz val="8"/>
            <color indexed="81"/>
            <rFont val="Tahoma"/>
            <family val="2"/>
          </rPr>
          <t>Ex. Uniform allowance.</t>
        </r>
      </text>
    </comment>
    <comment ref="G31" authorId="0">
      <text>
        <r>
          <rPr>
            <sz val="8"/>
            <color indexed="81"/>
            <rFont val="Tahoma"/>
            <family val="2"/>
          </rPr>
          <t>Enter estimated fringe benefit costs here.  These will be recalculated once the Controller's Office inputs fringe rates above.</t>
        </r>
      </text>
    </comment>
    <comment ref="A36" authorId="0">
      <text>
        <r>
          <rPr>
            <sz val="8"/>
            <color indexed="81"/>
            <rFont val="Tahoma"/>
            <family val="2"/>
          </rPr>
          <t>Include any estimated capital costs (for ex. any materials, supplies, or other equipment) and any other costs not included above.</t>
        </r>
      </text>
    </comment>
  </commentList>
</comments>
</file>

<file path=xl/comments3.xml><?xml version="1.0" encoding="utf-8"?>
<comments xmlns="http://schemas.openxmlformats.org/spreadsheetml/2006/main">
  <authors>
    <author>Sarah Anders</author>
  </authors>
  <commentList>
    <comment ref="J5" authorId="0">
      <text>
        <r>
          <rPr>
            <sz val="8"/>
            <color indexed="81"/>
            <rFont val="Tahoma"/>
            <family val="2"/>
          </rPr>
          <t>Usually yes.</t>
        </r>
      </text>
    </comment>
    <comment ref="M9" authorId="0">
      <text>
        <r>
          <rPr>
            <sz val="8"/>
            <color indexed="81"/>
            <rFont val="Tahoma"/>
            <family val="2"/>
          </rPr>
          <t>Can be partial FTE.</t>
        </r>
      </text>
    </comment>
  </commentList>
</comments>
</file>

<file path=xl/comments4.xml><?xml version="1.0" encoding="utf-8"?>
<comments xmlns="http://schemas.openxmlformats.org/spreadsheetml/2006/main">
  <authors>
    <author>Controller Accounting Ops. Co</author>
  </authors>
  <commentList>
    <comment ref="B12" authorId="0">
      <text>
        <r>
          <rPr>
            <b/>
            <sz val="8"/>
            <color indexed="81"/>
            <rFont val="Tahoma"/>
            <family val="2"/>
          </rPr>
          <t xml:space="preserve">Controller Accounting Ops. Co:
</t>
        </r>
        <r>
          <rPr>
            <sz val="8"/>
            <color indexed="81"/>
            <rFont val="Tahoma"/>
            <family val="2"/>
          </rPr>
          <t>salary "tied" 80% of transit operator</t>
        </r>
      </text>
    </comment>
  </commentList>
</comments>
</file>

<file path=xl/sharedStrings.xml><?xml version="1.0" encoding="utf-8"?>
<sst xmlns="http://schemas.openxmlformats.org/spreadsheetml/2006/main" count="2195" uniqueCount="1082">
  <si>
    <t>Fiscal Year</t>
  </si>
  <si>
    <t>Data:</t>
  </si>
  <si>
    <t>Caption/Description:</t>
  </si>
  <si>
    <t>Title:</t>
  </si>
  <si>
    <t>Department:</t>
  </si>
  <si>
    <t>GRAPH 2</t>
  </si>
  <si>
    <t>GRAPH 1</t>
  </si>
  <si>
    <t>BUDGET FORM 1B: BUDGET BOOK GRAPHS</t>
  </si>
  <si>
    <t>Revenue Description &amp; Explanation of Change</t>
  </si>
  <si>
    <t>Change from FY 15-16 BY Dept Proposed</t>
  </si>
  <si>
    <t>FY 16-17 BY+1 Dept Proposed</t>
  </si>
  <si>
    <t>Change from FY 15-16 BY Base Budget</t>
  </si>
  <si>
    <t>FY 15-16 BY Dept Proposed</t>
  </si>
  <si>
    <t>FY 15-16 BY Base Budget</t>
  </si>
  <si>
    <t>FY 14-15 CY Orig Projected</t>
  </si>
  <si>
    <t>FY 14-15 CY Orig Budget</t>
  </si>
  <si>
    <t>FY 13-14 Actual</t>
  </si>
  <si>
    <t>Subobject Title</t>
  </si>
  <si>
    <t>Sobj</t>
  </si>
  <si>
    <t>Obj</t>
  </si>
  <si>
    <t>Char</t>
  </si>
  <si>
    <t>Program Title</t>
  </si>
  <si>
    <t>Program</t>
  </si>
  <si>
    <t>Subfund</t>
  </si>
  <si>
    <t>GFS</t>
  </si>
  <si>
    <t>FILL IN</t>
  </si>
  <si>
    <t>NEW</t>
  </si>
  <si>
    <t>Budget System Report 15.40.007</t>
  </si>
  <si>
    <t>All submissions must be formatted appropriately so that printed copies are easily readable for the public.</t>
  </si>
  <si>
    <t>Please contact your Mayor's Office or Controller's Office Analyst if you need assistance running this report.</t>
  </si>
  <si>
    <t>For any proposed changes, fill in the columns for FY 2013-14 Actuals, FY 2014-15 Projection and the explanation of change.</t>
  </si>
  <si>
    <r>
      <t>Note</t>
    </r>
    <r>
      <rPr>
        <sz val="11"/>
        <rFont val="Arial"/>
        <family val="2"/>
      </rPr>
      <t xml:space="preserve">: To submit this information, run the </t>
    </r>
    <r>
      <rPr>
        <b/>
        <sz val="11"/>
        <rFont val="Arial"/>
        <family val="2"/>
      </rPr>
      <t>15.40.007</t>
    </r>
    <r>
      <rPr>
        <sz val="11"/>
        <rFont val="Arial"/>
        <family val="2"/>
      </rPr>
      <t xml:space="preserve"> report from the budget system. </t>
    </r>
  </si>
  <si>
    <t>Please identify proposed revenue changes from the FY 2015-16 Base Budget and the FY 2015-16 Department Proposed Budget at the program and subobject level.</t>
  </si>
  <si>
    <t>BUDGET FORM 2A: Revenue Report</t>
  </si>
  <si>
    <t xml:space="preserve">    If Auto CPI adjustment = No, FY 2015-16 and FY 2016-17 Fee will remain the same as previous year or entered by dept according to Code Authorization.</t>
  </si>
  <si>
    <t>** If Auto CPI adjustment = Yes, FY 2015-16 and FY 2016-17 Fee will be automatically generated based on the inflation factor determined by the Controller.</t>
  </si>
  <si>
    <t>Note:</t>
  </si>
  <si>
    <t>Discontinued</t>
  </si>
  <si>
    <t>D</t>
  </si>
  <si>
    <t>New</t>
  </si>
  <si>
    <t>N</t>
  </si>
  <si>
    <t>Modified</t>
  </si>
  <si>
    <t>M</t>
  </si>
  <si>
    <t>Continuing</t>
  </si>
  <si>
    <t>C</t>
  </si>
  <si>
    <t>Fee Status:</t>
  </si>
  <si>
    <t>Fee Prior to Last Increase</t>
  </si>
  <si>
    <t>Fiscal Year of Last Increase</t>
  </si>
  <si>
    <t>FY 2016-17 Cost Recovery (Est.)</t>
  </si>
  <si>
    <t>FY 2016-17 Revenue Proposed</t>
  </si>
  <si>
    <t>FY 2016-17  Units (Est.)</t>
  </si>
  <si>
    <t>FY 2016-17  Fee **</t>
  </si>
  <si>
    <t>FY 2015-16 Cost Recovery (Est.)</t>
  </si>
  <si>
    <t>FY 2015-16 Revenue Proposed</t>
  </si>
  <si>
    <t>FY 2015-16 Units (Est.)</t>
  </si>
  <si>
    <t>FY 2015-16 Fee **</t>
  </si>
  <si>
    <t>FY 2014-15 Cost Recovery (Est.)</t>
  </si>
  <si>
    <t>FY 2014-15 Revenue Budgeted</t>
  </si>
  <si>
    <t>FY 2014-15 Units (Est.)</t>
  </si>
  <si>
    <t>FY 2014-15 Fee</t>
  </si>
  <si>
    <t>Unit Basis (e.g.. per sq. ft./)</t>
  </si>
  <si>
    <t>Index</t>
  </si>
  <si>
    <t>Subobj</t>
  </si>
  <si>
    <t>Auto CPI Adjust Yes/No</t>
  </si>
  <si>
    <t>Code Authorization</t>
  </si>
  <si>
    <t>Description</t>
  </si>
  <si>
    <t>Fee Status</t>
  </si>
  <si>
    <t>Item</t>
  </si>
  <si>
    <t>Fee Status M/N</t>
  </si>
  <si>
    <r>
      <t>CPI will be updated in January</t>
    </r>
    <r>
      <rPr>
        <b/>
        <u/>
        <sz val="11"/>
        <color indexed="12"/>
        <rFont val="Arial"/>
        <family val="2"/>
      </rPr>
      <t xml:space="preserve"> 2015</t>
    </r>
    <r>
      <rPr>
        <b/>
        <sz val="11"/>
        <color indexed="12"/>
        <rFont val="Arial"/>
        <family val="2"/>
      </rPr>
      <t>. Call Controller's Budget Office to confirm CPI before submitting.</t>
    </r>
  </si>
  <si>
    <t>Inflation Factor for FY 2016-17 Fee Auto Increase as per Code Section **</t>
  </si>
  <si>
    <t>Inflation Factor for FY 2015-16 Fee Auto Increase as per Code Section **</t>
  </si>
  <si>
    <t>Budget Form 2B: Schedule of Licenses, Permits, Fines &amp; Service Charges</t>
  </si>
  <si>
    <t xml:space="preserve">Please provide supporting documentation for how Departmental overhead rate was derived. </t>
  </si>
  <si>
    <t>Source</t>
  </si>
  <si>
    <t>Rate</t>
  </si>
  <si>
    <t>Indirect Costs</t>
  </si>
  <si>
    <t>Total:</t>
  </si>
  <si>
    <t>Cost</t>
  </si>
  <si>
    <t>Please list and describe the costs of space/facility rental necessary to support the services provided. Add rows as necessary. Ensure that the 'Total' includes the sum of all rows with cost information.</t>
  </si>
  <si>
    <t>Other Costs</t>
  </si>
  <si>
    <t>Materials and Supplies</t>
  </si>
  <si>
    <t>Space Rental Equivalent</t>
  </si>
  <si>
    <t>Salary and Benefits Amount</t>
  </si>
  <si>
    <t>Hourly Rate</t>
  </si>
  <si>
    <t>Hours Worked</t>
  </si>
  <si>
    <t>Salary and Benefits Amount per FTE</t>
  </si>
  <si>
    <t>Job Class Title</t>
  </si>
  <si>
    <t>Job Class</t>
  </si>
  <si>
    <t>Please fill out the Salary and Benefits Amount per FTE column</t>
  </si>
  <si>
    <t>Hours per Unit of Service</t>
  </si>
  <si>
    <t>Description of Work</t>
  </si>
  <si>
    <t>JobClass</t>
  </si>
  <si>
    <t>Please also provide a description of the work and the estimated hours for each job class required to perform each unit of service</t>
  </si>
  <si>
    <t>Please use the worksheet below to list all job classes necessary to support the services provided. Add rows if necessary.</t>
  </si>
  <si>
    <t>Labor and Benefits</t>
  </si>
  <si>
    <t>Direct Costs</t>
  </si>
  <si>
    <t>Estimated Costs Worksheet FY 2015-16</t>
  </si>
  <si>
    <t>Payment facility</t>
  </si>
  <si>
    <t>Processes Payment</t>
  </si>
  <si>
    <t>Test</t>
  </si>
  <si>
    <t>L</t>
  </si>
  <si>
    <t>K</t>
  </si>
  <si>
    <t>J</t>
  </si>
  <si>
    <t>Over (+) or Under (-) 100% Cost Recovery (B-H):</t>
  </si>
  <si>
    <t>I</t>
  </si>
  <si>
    <t>Required Fee For 100% Cost Recovery (F/A):</t>
  </si>
  <si>
    <t>H</t>
  </si>
  <si>
    <t>G</t>
  </si>
  <si>
    <t>FY 2015-16 Direct &amp; Indirect Costs</t>
  </si>
  <si>
    <t>F</t>
  </si>
  <si>
    <t>FY 2015-16 Revenue Budgeted (A x B)</t>
  </si>
  <si>
    <t>Central Services Overhead</t>
  </si>
  <si>
    <t>Departmental Overhead</t>
  </si>
  <si>
    <t>E</t>
  </si>
  <si>
    <r>
      <t>Fee per Unit (</t>
    </r>
    <r>
      <rPr>
        <b/>
        <i/>
        <sz val="11"/>
        <rFont val="Arial"/>
        <family val="2"/>
      </rPr>
      <t>Proposed</t>
    </r>
    <r>
      <rPr>
        <b/>
        <sz val="11"/>
        <rFont val="Arial"/>
        <family val="2"/>
      </rPr>
      <t>)</t>
    </r>
  </si>
  <si>
    <t>B</t>
  </si>
  <si>
    <t>Other (Please Describe on Worksheet)</t>
  </si>
  <si>
    <t>Materials &amp; Supplies</t>
  </si>
  <si>
    <t>Leave &amp; Non-Productive Time (0.25 of FY 2013-14 Salary &amp; MFB)</t>
  </si>
  <si>
    <t>Productive Labor &amp; Benefits (0.75 of 2013-14 Salary &amp; MFB)</t>
  </si>
  <si>
    <t>(# of Units of Service Provided)</t>
  </si>
  <si>
    <t>% of Total</t>
  </si>
  <si>
    <t>Quantity  Estimated</t>
  </si>
  <si>
    <t>A</t>
  </si>
  <si>
    <r>
      <t xml:space="preserve">ESTIMATED COSTS TO PROVIDE SERVICE - </t>
    </r>
    <r>
      <rPr>
        <b/>
        <sz val="11"/>
        <color rgb="FFFF0000"/>
        <rFont val="Arial"/>
        <family val="2"/>
      </rPr>
      <t>USE WORKSHEET_15-16 TAB</t>
    </r>
  </si>
  <si>
    <t xml:space="preserve"> ESTIMATED REVENUE DERIVED FROM SERVICE</t>
  </si>
  <si>
    <t>FY2015-16</t>
  </si>
  <si>
    <t xml:space="preserve">Over (+) or Under (-) 100% Cost Recovery (B-H) </t>
  </si>
  <si>
    <t>Required Fee For 100% Cost Recovery (F/A)</t>
  </si>
  <si>
    <t>FY 2014-15 Direct &amp; Indirect Costs</t>
  </si>
  <si>
    <t>FY 2014-15 Revenue Budgeted (A x B)</t>
  </si>
  <si>
    <t>Leave &amp; Non-Productive Time (0.25 of FY 2012-13 Salary &amp; MFB)</t>
  </si>
  <si>
    <t>Productive Labor &amp; Benefits (0.75 of 2012-13 Salary &amp; MFB)</t>
  </si>
  <si>
    <t>% Current Fee Change from Prior Fee:</t>
  </si>
  <si>
    <t>Current Fee Increase/Decrease from Prior Fee:</t>
  </si>
  <si>
    <t>2010-11</t>
  </si>
  <si>
    <t>Fiscal Year of Prior Fee Change:</t>
  </si>
  <si>
    <t>Fee Prior to Current:</t>
  </si>
  <si>
    <t>FY 2015-16 Proposed Fee Increase/Decrease:</t>
  </si>
  <si>
    <t>Please provide description of service</t>
  </si>
  <si>
    <t>Detailed Service Description:</t>
  </si>
  <si>
    <t>(3)</t>
  </si>
  <si>
    <t>(2)</t>
  </si>
  <si>
    <t>Fee Status (New/Modified):</t>
  </si>
  <si>
    <t>(1)</t>
  </si>
  <si>
    <t>Proposed Fee (FY 2015-16):</t>
  </si>
  <si>
    <t>Admin Code Section X.X</t>
  </si>
  <si>
    <t xml:space="preserve">Code Authorization/
Proposed Fee Ordinance/File No: </t>
  </si>
  <si>
    <t>6999X</t>
  </si>
  <si>
    <t xml:space="preserve">SubObject of Proposed Revenue: </t>
  </si>
  <si>
    <t xml:space="preserve">Jane Smart       </t>
  </si>
  <si>
    <t xml:space="preserve">Fee Administrator: </t>
  </si>
  <si>
    <t>99000X</t>
  </si>
  <si>
    <t xml:space="preserve">Index Code of Proposed Revenue: </t>
  </si>
  <si>
    <t>Department ABC</t>
  </si>
  <si>
    <t xml:space="preserve">Department Providing Service: </t>
  </si>
  <si>
    <t>Fee XYZ</t>
  </si>
  <si>
    <t xml:space="preserve">Fee Name:   </t>
  </si>
  <si>
    <t>ABC</t>
  </si>
  <si>
    <t xml:space="preserve">DEPARTMENT: </t>
  </si>
  <si>
    <t>PLEASE FILL OUT HIGHLIGHTED AREAS AND PROVIDE A DETAILED DESCRIPTION OF THE SERVICE</t>
  </si>
  <si>
    <t>Budget Form 2C: Fee Cost Recovery</t>
  </si>
  <si>
    <t>Additional General Fund needed? (Y/N)</t>
  </si>
  <si>
    <t xml:space="preserve">How will the reduction in revenue affect the department? </t>
  </si>
  <si>
    <t>Benefits of Elimination</t>
  </si>
  <si>
    <t>Budget Form 2D: License, Permit, Fine &amp; Service Charge Elimination Proposals</t>
  </si>
  <si>
    <t>Explanation of Change for each Budget Year</t>
  </si>
  <si>
    <t>Change from FY 2015-16 Base Budget</t>
  </si>
  <si>
    <t>FY 2015-16 Dept Proposed</t>
  </si>
  <si>
    <t>FY 2015-16 Base Budget</t>
  </si>
  <si>
    <t>Subobject</t>
  </si>
  <si>
    <t>Budget System Report 15.40.006 Work Order Requests and Recoveries (at Subobject Level)</t>
  </si>
  <si>
    <t>Change from FY 2016-17 Base Budget</t>
  </si>
  <si>
    <t>FY 2016-17 Dept Proposed</t>
  </si>
  <si>
    <t>FY 2016-17 Base Budget</t>
  </si>
  <si>
    <t>FY 2014-15 Orig Budget</t>
  </si>
  <si>
    <t>Object Title</t>
  </si>
  <si>
    <t>Object</t>
  </si>
  <si>
    <t>Budget System Report 15.40.005 Expenditures (at Object Level)</t>
  </si>
  <si>
    <r>
      <t>Note</t>
    </r>
    <r>
      <rPr>
        <sz val="11"/>
        <rFont val="Arial"/>
        <family val="2"/>
      </rPr>
      <t xml:space="preserve">: To submit this information, please run the </t>
    </r>
    <r>
      <rPr>
        <b/>
        <sz val="11"/>
        <rFont val="Arial"/>
        <family val="2"/>
      </rPr>
      <t xml:space="preserve">15.40.005 </t>
    </r>
    <r>
      <rPr>
        <sz val="11"/>
        <rFont val="Arial"/>
        <family val="2"/>
      </rPr>
      <t xml:space="preserve">and </t>
    </r>
    <r>
      <rPr>
        <b/>
        <sz val="11"/>
        <rFont val="Arial"/>
        <family val="2"/>
      </rPr>
      <t>15.40.006</t>
    </r>
    <r>
      <rPr>
        <sz val="11"/>
        <rFont val="Arial"/>
        <family val="2"/>
      </rPr>
      <t xml:space="preserve"> reports from the budget system and fill in the column for the explanation of change.</t>
    </r>
  </si>
  <si>
    <t>BUDGET FORM 3A: Program Expenditure Report</t>
  </si>
  <si>
    <t>GRAND TOTAL</t>
  </si>
  <si>
    <t>Total Cost with Sales Tax</t>
  </si>
  <si>
    <t>Total Cost</t>
  </si>
  <si>
    <t>Cost Per Unit</t>
  </si>
  <si>
    <t>Number of Units</t>
  </si>
  <si>
    <t>Total mileage</t>
  </si>
  <si>
    <t>In-service date</t>
  </si>
  <si>
    <t>Make and model</t>
  </si>
  <si>
    <t>VIN</t>
  </si>
  <si>
    <t>Type (e.g. IT, Vehicle, Other)</t>
  </si>
  <si>
    <t>New/
Replace</t>
  </si>
  <si>
    <t>Equipment Item/Description</t>
  </si>
  <si>
    <t>Index Code</t>
  </si>
  <si>
    <t>Priority #</t>
  </si>
  <si>
    <t>Sales Tax:</t>
  </si>
  <si>
    <t>Information on vehicle being replaced</t>
  </si>
  <si>
    <t>NOTE: General Fund Departments may only use this table if they meet their reduction targets</t>
  </si>
  <si>
    <t>Departments should not budget in Objects 063 and 064</t>
  </si>
  <si>
    <t>TABLE 4B: EQUIPMENT FUNDED IN OPERATING BUDGET</t>
  </si>
  <si>
    <t>Cost per Unit</t>
  </si>
  <si>
    <t>Equipment requests that are part of a Technology Project Proposal should be included on Form 5 only.  Do not list the same equipment requests on Forms 4 and 5.</t>
  </si>
  <si>
    <t>Please include installation costs (if applicable) in the budget request.</t>
  </si>
  <si>
    <t>Equipment numbers will be assigned after the Mayor's Budget Office finalizes citywide equipment allocations.  Enterprise departments do not need to complete this form.</t>
  </si>
  <si>
    <t xml:space="preserve">Departments that are making a General Fund equipment request that cannot be purchased within the proposed budget submission should complete this form.  </t>
  </si>
  <si>
    <t>***NOTE ALL VEHICLE REQUESTS WILL BE VETTED BY FLEET MANAGEMENT</t>
  </si>
  <si>
    <t>FY16-17</t>
  </si>
  <si>
    <t>Replace</t>
  </si>
  <si>
    <t xml:space="preserve">TABLE 4A: GENERAL FUND EQUIPMENT REQUEST </t>
  </si>
  <si>
    <t>FY15-16</t>
  </si>
  <si>
    <t>EQUIPMENT: Items that are $5,000 or more and have a useful life of three years or more. Items failing to meet either threshold should be budgeted in materials and supplies.</t>
  </si>
  <si>
    <t>Other</t>
  </si>
  <si>
    <t>IT</t>
  </si>
  <si>
    <t xml:space="preserve">_____ YES    (if Yes, please complete Table 4B below)     _____ NO </t>
  </si>
  <si>
    <t>Equipment</t>
  </si>
  <si>
    <t>Vehicle</t>
  </si>
  <si>
    <t xml:space="preserve">DOES THE DEPARTMENT'S BASE BUDGET SUBMISSION INCLUDE EQUIPMENT?  </t>
  </si>
  <si>
    <t>BUDGET FORM 4: Equipment Report and Request</t>
  </si>
  <si>
    <t>Base Amt</t>
  </si>
  <si>
    <t>Base Units</t>
  </si>
  <si>
    <t>Equip Title</t>
  </si>
  <si>
    <t>EquipNo</t>
  </si>
  <si>
    <t>FundStr</t>
  </si>
  <si>
    <t>For replacement vehicles, please list additional information on the vehicle being replaced</t>
  </si>
  <si>
    <t>Copy and paste from an equipment report the fund, index code, equipment number, title, base units, and base amount</t>
  </si>
  <si>
    <t>All listed FY 2015-16 equipment should have an equipment number</t>
  </si>
  <si>
    <t>Please list equipment already reviewed and approved by the Mayor's Budget Office, the Budget and Legislative Analyst, and the Board of Supervisors</t>
  </si>
  <si>
    <t>BUDGET FORM 4C: Equipment approved during last year's budget process</t>
  </si>
  <si>
    <t>Form 5: Technology Project Proposals</t>
  </si>
  <si>
    <t>4. &gt; 1,000</t>
  </si>
  <si>
    <t>3. 501 - 1,000</t>
  </si>
  <si>
    <t>2. 101 - 500</t>
  </si>
  <si>
    <t>1. 1-100</t>
  </si>
  <si>
    <t>Employees</t>
  </si>
  <si>
    <t>Describe any additional justification and/or rationale for this request / project not reflected in the criteria listed above.</t>
  </si>
  <si>
    <t>3)</t>
  </si>
  <si>
    <t>Describe any issues / constraints / barriers that impact the successful implementation of this project.</t>
  </si>
  <si>
    <t>2)</t>
  </si>
  <si>
    <t>What are the consequences of NOT doing this project?</t>
  </si>
  <si>
    <t>1)</t>
  </si>
  <si>
    <t xml:space="preserve"> </t>
  </si>
  <si>
    <t>Additional Information</t>
  </si>
  <si>
    <t xml:space="preserve">  3. Significant - Substantially improves government transparency and/or public access to information and services</t>
  </si>
  <si>
    <t xml:space="preserve">  2. Moderate - Demonstrates measurable impact on improved government transparency and/or public access to information and services</t>
  </si>
  <si>
    <t xml:space="preserve">  1. Low - Demonstrates minimal impact on improved government transparency and/or public access to information and services</t>
  </si>
  <si>
    <t xml:space="preserve">  0. None - No measurable impact on improved government transparency or public access to information and services</t>
  </si>
  <si>
    <t>Check the appropriate box:</t>
  </si>
  <si>
    <t>3b)</t>
  </si>
  <si>
    <t xml:space="preserve">Describe the likely impact of the project on access and transparency of city services (both positive and negative) </t>
  </si>
  <si>
    <t>3a)</t>
  </si>
  <si>
    <t>Access &amp; Transparency</t>
  </si>
  <si>
    <t xml:space="preserve">  3. Significant - Demonstates a measureable impact on the city's IT infrastructure</t>
  </si>
  <si>
    <t xml:space="preserve">  2. Moderate - Demonstrates some measurable impact on multiple department IT infrastructure</t>
  </si>
  <si>
    <t xml:space="preserve">  1. Low - Demonstrates some measureable impact on the department IT infrastructure</t>
  </si>
  <si>
    <t xml:space="preserve">  0. None - No measurable impact on critical IT infrastructure</t>
  </si>
  <si>
    <t>2c)</t>
  </si>
  <si>
    <t>Improves IT infrastructure</t>
  </si>
  <si>
    <t>Addresses disaster recovery</t>
  </si>
  <si>
    <t>Addresses Security Risks</t>
  </si>
  <si>
    <t>What impact will this project have on the department and/or city? Please explain.</t>
  </si>
  <si>
    <t>2b)</t>
  </si>
  <si>
    <t xml:space="preserve">  No</t>
  </si>
  <si>
    <t xml:space="preserve">  Yes (Please specify)</t>
  </si>
  <si>
    <t>Will this project support, maintain and/or secure critical IT infrastructure?</t>
  </si>
  <si>
    <t>2a)</t>
  </si>
  <si>
    <t>Support, Maintain &amp; Secure Critical IT Infrastructure</t>
  </si>
  <si>
    <t xml:space="preserve">2) </t>
  </si>
  <si>
    <t xml:space="preserve">  3. Significant - Demonstates measurable ($250k+) financial savings and/or revenue.</t>
  </si>
  <si>
    <t xml:space="preserve">  2. Moderate - Demonstrates some measurable ($100k-$250k) financial savings and/or revenue.</t>
  </si>
  <si>
    <t xml:space="preserve">  1. Low - Demonstrates minimal (&lt;$100k) in financial savings and/or revenue.</t>
  </si>
  <si>
    <t xml:space="preserve">  0. None - No significant financial savings nor revenue.</t>
  </si>
  <si>
    <t>1d)</t>
  </si>
  <si>
    <t>Financial savings</t>
  </si>
  <si>
    <t>Potential source of revenue</t>
  </si>
  <si>
    <t>What is the financial impact of this project on the department?  Please explain.</t>
  </si>
  <si>
    <t>1c)</t>
  </si>
  <si>
    <t xml:space="preserve">  3. Significant - Demonstates measurable savings / impact on workload.</t>
  </si>
  <si>
    <t xml:space="preserve">  2. Moderate - Demonstrates some measurable savings / impact on workload.</t>
  </si>
  <si>
    <t xml:space="preserve">  1. Low - Demonstrates minimal savings / impact on workload.</t>
  </si>
  <si>
    <t xml:space="preserve">  0. None - No measurable impact on workload or too difficult to measure.</t>
  </si>
  <si>
    <t>1b)</t>
  </si>
  <si>
    <t>What efficiencies will be made and how will they be measured?</t>
  </si>
  <si>
    <t>1a)</t>
  </si>
  <si>
    <t>Efficiency &amp; Effectiveness</t>
  </si>
  <si>
    <t xml:space="preserve">  3. Significant - Advances/transforms citywide services.</t>
  </si>
  <si>
    <t xml:space="preserve">  2. Moderate - Advances/transforms core department services.</t>
  </si>
  <si>
    <t xml:space="preserve">  1. Low - Somewhat advances/transforms core services</t>
  </si>
  <si>
    <t xml:space="preserve">  0. None - No transformative change to core services</t>
  </si>
  <si>
    <t>5c)</t>
  </si>
  <si>
    <t xml:space="preserve">How will the project's impact be measured? </t>
  </si>
  <si>
    <t>5b)</t>
  </si>
  <si>
    <t>Please describe how this project will advance or transform the provision of your department's core services.</t>
  </si>
  <si>
    <t>5a)</t>
  </si>
  <si>
    <r>
      <t xml:space="preserve">Innovation: </t>
    </r>
    <r>
      <rPr>
        <sz val="12"/>
        <color indexed="8"/>
        <rFont val="Tw Cen MT"/>
        <family val="2"/>
      </rPr>
      <t xml:space="preserve"> </t>
    </r>
  </si>
  <si>
    <t>5)</t>
  </si>
  <si>
    <t>What problem will this program help solve? Please describe the problem.</t>
  </si>
  <si>
    <t>4c)</t>
  </si>
  <si>
    <t xml:space="preserve">  3. Significant - Key department and city business support</t>
  </si>
  <si>
    <t xml:space="preserve">  2. Moderate - City core business support</t>
  </si>
  <si>
    <t xml:space="preserve">  1. Low - Some department core business support</t>
  </si>
  <si>
    <t xml:space="preserve">  0. None - No support of the departments core business</t>
  </si>
  <si>
    <t>Check the appropriate box.</t>
  </si>
  <si>
    <t>4b)</t>
  </si>
  <si>
    <t>Does this project support your department or the City's core business?  Please explain.</t>
  </si>
  <si>
    <t>4a)</t>
  </si>
  <si>
    <r>
      <t xml:space="preserve">Core Business Support: </t>
    </r>
    <r>
      <rPr>
        <sz val="12"/>
        <color indexed="8"/>
        <rFont val="Tw Cen MT"/>
        <family val="2"/>
      </rPr>
      <t xml:space="preserve"> </t>
    </r>
  </si>
  <si>
    <t>4)</t>
  </si>
  <si>
    <t xml:space="preserve">  3. Significant - Demonstrates measurable improvement and necessity for compliance.</t>
  </si>
  <si>
    <t xml:space="preserve">  2. Moderate - Necessary to maintain current compliance requirements.</t>
  </si>
  <si>
    <t xml:space="preserve">  1. Low - Small impact on compliance requirements.</t>
  </si>
  <si>
    <t xml:space="preserve">  0. None - No measurable impact on compliance requirements.</t>
  </si>
  <si>
    <t>3d)</t>
  </si>
  <si>
    <t xml:space="preserve">Describe how this project addresses policy or regulation requirements. </t>
  </si>
  <si>
    <t>3c)</t>
  </si>
  <si>
    <t>What are the policies or regulations this project is required to meet. Is your department already in compliance with each?</t>
  </si>
  <si>
    <t>Is this project a requirement of your department or the City by any City or County, State or Federal policy and/or regulation?</t>
  </si>
  <si>
    <t xml:space="preserve">Compliance Requirement:  </t>
  </si>
  <si>
    <t>What strategies will be in place to promote adoption by intended users? Describe how likely this project is be embraced and how you'll measure adoption/use.</t>
  </si>
  <si>
    <t xml:space="preserve">  3. Significant - Citywide Impact</t>
  </si>
  <si>
    <t xml:space="preserve">  1. Low - Department-only impact</t>
  </si>
  <si>
    <t xml:space="preserve">  2. Moderate - Multi-departmental Impact</t>
  </si>
  <si>
    <t xml:space="preserve">  0. None - No impact</t>
  </si>
  <si>
    <t>Describe the impact this project will have on your department, the City and/or the members of the public:</t>
  </si>
  <si>
    <r>
      <t xml:space="preserve">Project Scope: </t>
    </r>
    <r>
      <rPr>
        <sz val="12"/>
        <color indexed="8"/>
        <rFont val="Tw Cen MT"/>
        <family val="2"/>
      </rPr>
      <t xml:space="preserve"> </t>
    </r>
  </si>
  <si>
    <t xml:space="preserve">  Yes (Please explain)</t>
  </si>
  <si>
    <t>Is this project your department's highest priority (only one project can be the highest priority for your department)</t>
  </si>
  <si>
    <r>
      <t xml:space="preserve">Department Priority: </t>
    </r>
    <r>
      <rPr>
        <sz val="12"/>
        <color indexed="8"/>
        <rFont val="Tw Cen MT"/>
        <family val="2"/>
      </rPr>
      <t xml:space="preserve"> </t>
    </r>
  </si>
  <si>
    <t>Project Manager(s):</t>
  </si>
  <si>
    <t xml:space="preserve">Date: </t>
  </si>
  <si>
    <t>Dept:</t>
  </si>
  <si>
    <t>Project Name:</t>
  </si>
  <si>
    <t>New Project Code?</t>
  </si>
  <si>
    <t>Project Code</t>
  </si>
  <si>
    <t>Fund</t>
  </si>
  <si>
    <t xml:space="preserve">  Yes (Complete 1d)</t>
  </si>
  <si>
    <t>Is this project a non-General Fund request?</t>
  </si>
  <si>
    <t xml:space="preserve">  No (Complete 1c-1d)</t>
  </si>
  <si>
    <t xml:space="preserve">  Yes (Complete 1b)</t>
  </si>
  <si>
    <r>
      <t xml:space="preserve">Is this project requesting </t>
    </r>
    <r>
      <rPr>
        <b/>
        <u val="singleAccounting"/>
        <sz val="10"/>
        <rFont val="Tw Cen MT"/>
        <family val="2"/>
      </rPr>
      <t>General Fund</t>
    </r>
    <r>
      <rPr>
        <b/>
        <sz val="10"/>
        <rFont val="Tw Cen MT"/>
        <family val="2"/>
      </rPr>
      <t xml:space="preserve"> support?</t>
    </r>
  </si>
  <si>
    <t>Budget Information</t>
  </si>
  <si>
    <t>Budget System Details</t>
  </si>
  <si>
    <t>Remaining (Unfunded) Balance:</t>
  </si>
  <si>
    <t>TOTALS:</t>
  </si>
  <si>
    <t>Total</t>
  </si>
  <si>
    <t>FY XX-XX</t>
  </si>
  <si>
    <t>Funding Source</t>
  </si>
  <si>
    <t>Ongoing Costs</t>
  </si>
  <si>
    <t>Funding Offsets</t>
  </si>
  <si>
    <t>TOTAL Costs:</t>
  </si>
  <si>
    <t>Other - Specify</t>
  </si>
  <si>
    <t>Professional Services</t>
  </si>
  <si>
    <t>Hardware</t>
  </si>
  <si>
    <t>Software</t>
  </si>
  <si>
    <t>FY xx-xx</t>
  </si>
  <si>
    <t>Categories:</t>
  </si>
  <si>
    <t>Estimated Five Year Development &amp; Maintenance (One-time Investment) Costs</t>
  </si>
  <si>
    <t>Estimated Total Project Costs</t>
  </si>
  <si>
    <t>Summary of Costs and Available Funding Offsets</t>
  </si>
  <si>
    <t>Prepared by:</t>
  </si>
  <si>
    <t>Date:</t>
  </si>
  <si>
    <t>FORM E:  IT Project Financial Worksheet</t>
  </si>
  <si>
    <t>Please indicate if you have no legislation in the box at the top of the form.</t>
  </si>
  <si>
    <t>NOTES:</t>
  </si>
  <si>
    <t>TOTAL</t>
  </si>
  <si>
    <t>City Attorney Contact</t>
  </si>
  <si>
    <t>Includes Fee (Yes/No)</t>
  </si>
  <si>
    <t>Annualized FY 2017-18 
Revenue Increase/ (Decrease) 
or Expenditure Savings/ (Cost)</t>
  </si>
  <si>
    <t>Resulting FY 2016-17 
Revenue Increase/ (Decrease) 
or Expenditure Savings/ (Cost)</t>
  </si>
  <si>
    <t>General Fund Impact?  
(Y/N)</t>
  </si>
  <si>
    <t>Description of Local Legislation</t>
  </si>
  <si>
    <t>FY 2016-17</t>
  </si>
  <si>
    <t>Annualized FY 2016-17 
Revenue Increase/ (Decrease) 
or Expenditure Savings/ (Cost)</t>
  </si>
  <si>
    <t>Resulting FY 2015-16
Revenue Increase/ (Decrease) 
or Expenditure Savings/ (Cost)</t>
  </si>
  <si>
    <t>FY 2015-16</t>
  </si>
  <si>
    <r>
      <t xml:space="preserve">My department does </t>
    </r>
    <r>
      <rPr>
        <b/>
        <sz val="11"/>
        <rFont val="Arial"/>
        <family val="2"/>
      </rPr>
      <t>not</t>
    </r>
    <r>
      <rPr>
        <sz val="11"/>
        <rFont val="Arial"/>
        <family val="2"/>
      </rPr>
      <t xml:space="preserve"> require any legislation to be filed with either year's budget.</t>
    </r>
  </si>
  <si>
    <t>"x" if affirmation is true</t>
  </si>
  <si>
    <t>Affirmation</t>
  </si>
  <si>
    <t>BUDGET FORM 8: Local Legislative Changes Including Fee Changes Assumed in Submission</t>
  </si>
  <si>
    <t xml:space="preserve">Interim Exception? (Y/N) If Yes - Explanation </t>
  </si>
  <si>
    <t>Explanation of Addition or Reduction</t>
  </si>
  <si>
    <t>FTE Count</t>
  </si>
  <si>
    <t>Total Salary and Fringe Amount</t>
  </si>
  <si>
    <t>Fill In</t>
  </si>
  <si>
    <t>Does this change result in a layoff (Y/N)</t>
  </si>
  <si>
    <t>Position Status Indicator</t>
  </si>
  <si>
    <t>Title</t>
  </si>
  <si>
    <t>Reference Number</t>
  </si>
  <si>
    <t>Position Action Indicator</t>
  </si>
  <si>
    <t>Budget System Report 15.40.025</t>
  </si>
  <si>
    <t xml:space="preserve">New positions should be budgeted at .77 FTE in their first year unless you are requesting an interim exception </t>
  </si>
  <si>
    <t>Please explain all position changes and indicate if the change will result in a layoff. (Report will automatically sort by Position Action Indicator)</t>
  </si>
  <si>
    <t xml:space="preserve">Please Run Report 15.40.025: Form 7 Position Changes from the Budget System.  </t>
  </si>
  <si>
    <t>Form 7: Describe all Position Changes</t>
  </si>
  <si>
    <t>BUDGET FORM 7: Position Changes</t>
  </si>
  <si>
    <t>Email:</t>
  </si>
  <si>
    <t>Phone:</t>
  </si>
  <si>
    <t>Name:</t>
  </si>
  <si>
    <r>
      <rPr>
        <b/>
        <i/>
        <sz val="10"/>
        <color indexed="8"/>
        <rFont val="Arial"/>
        <family val="2"/>
      </rPr>
      <t>Contract Cost Contact</t>
    </r>
    <r>
      <rPr>
        <sz val="10"/>
        <color indexed="8"/>
        <rFont val="Arial"/>
        <family val="2"/>
      </rPr>
      <t>, if different from Department contact</t>
    </r>
  </si>
  <si>
    <t xml:space="preserve">Departmental Contact </t>
  </si>
  <si>
    <r>
      <t xml:space="preserve">City Savings from Contracting Out, </t>
    </r>
    <r>
      <rPr>
        <sz val="10"/>
        <color indexed="8"/>
        <rFont val="Arial"/>
        <family val="2"/>
      </rPr>
      <t>Savings/(Cost)</t>
    </r>
  </si>
  <si>
    <t xml:space="preserve">Contract Monitoring  </t>
  </si>
  <si>
    <t>Contract Cost</t>
  </si>
  <si>
    <r>
      <t xml:space="preserve">Less: City cost, given that services </t>
    </r>
    <r>
      <rPr>
        <b/>
        <u/>
        <sz val="10"/>
        <rFont val="Arial"/>
        <family val="2"/>
      </rPr>
      <t>are</t>
    </r>
    <r>
      <rPr>
        <b/>
        <sz val="10"/>
        <rFont val="Arial"/>
        <family val="2"/>
      </rPr>
      <t xml:space="preserve"> contracted out</t>
    </r>
  </si>
  <si>
    <t>Additional City Costs</t>
  </si>
  <si>
    <t>Total Fringe Benefits</t>
  </si>
  <si>
    <t xml:space="preserve">Total Other Pay </t>
  </si>
  <si>
    <t xml:space="preserve">Total Annual Salary </t>
  </si>
  <si>
    <t xml:space="preserve">high range </t>
  </si>
  <si>
    <t xml:space="preserve">low range </t>
  </si>
  <si>
    <r>
      <t xml:space="preserve">City cost, given that services </t>
    </r>
    <r>
      <rPr>
        <b/>
        <u/>
        <sz val="10"/>
        <rFont val="Arial"/>
        <family val="2"/>
      </rPr>
      <t xml:space="preserve">are not </t>
    </r>
    <r>
      <rPr>
        <b/>
        <sz val="10"/>
        <rFont val="Arial"/>
        <family val="2"/>
      </rPr>
      <t>contracted out</t>
    </r>
  </si>
  <si>
    <t xml:space="preserve">PROP J ANALYSIS SUMMARY </t>
  </si>
  <si>
    <t>Please Fill Out Highlighted Areas Only.</t>
  </si>
  <si>
    <t>4.  Fixed fringe benefits consist of health and dental rates plus an estimate of dependent coverage.</t>
  </si>
  <si>
    <t>3.  Variable fringe benefits consist of Social Security, Medicare, employer retirement, employee retirement pick-up and long-term disability, where applicable.</t>
  </si>
  <si>
    <t>Comments/Assumptions:</t>
  </si>
  <si>
    <t>% of Savings to City Cost</t>
  </si>
  <si>
    <t>ESTIMATED SAVINGS</t>
  </si>
  <si>
    <t>LESS:  ESTIMATED TOTAL CONTRACT COST</t>
  </si>
  <si>
    <t>ESTIMATED TOTAL CITY COST</t>
  </si>
  <si>
    <t>Total Capital &amp; Operating</t>
  </si>
  <si>
    <r>
      <t>ADDITIONAL CITY COSTS</t>
    </r>
    <r>
      <rPr>
        <sz val="10"/>
        <rFont val="Arial"/>
        <family val="2"/>
      </rPr>
      <t xml:space="preserve"> (if applicable)</t>
    </r>
  </si>
  <si>
    <r>
      <t>Fixed Fringes</t>
    </r>
    <r>
      <rPr>
        <sz val="8"/>
        <rFont val="Arial"/>
        <family val="2"/>
      </rPr>
      <t xml:space="preserve"> (4)</t>
    </r>
  </si>
  <si>
    <r>
      <t xml:space="preserve">Variable Fringes </t>
    </r>
    <r>
      <rPr>
        <sz val="8"/>
        <color indexed="8"/>
        <rFont val="Arial"/>
        <family val="2"/>
      </rPr>
      <t>(3)</t>
    </r>
  </si>
  <si>
    <t>FRINGE BENEFITS</t>
  </si>
  <si>
    <t>Total Salary Costs</t>
  </si>
  <si>
    <t>Other Pay (if applicable)</t>
  </si>
  <si>
    <t>n/a</t>
  </si>
  <si>
    <t>Overtime Pay (if applicable)</t>
  </si>
  <si>
    <t>Night / Shift Differential (if applicable)</t>
  </si>
  <si>
    <t>Holiday Pay (if applicable)</t>
  </si>
  <si>
    <t>Y</t>
  </si>
  <si>
    <t>S</t>
  </si>
  <si>
    <t>Fixed ($)</t>
  </si>
  <si>
    <t>Variable High ($)</t>
  </si>
  <si>
    <t>Variable Low ($)</t>
  </si>
  <si>
    <t>Variable Rate (%)</t>
  </si>
  <si>
    <t>Union</t>
  </si>
  <si>
    <t>Retirement Indicator</t>
  </si>
  <si>
    <t>High</t>
  </si>
  <si>
    <t>Low</t>
  </si>
  <si>
    <t>Bi-Weekly Rate</t>
  </si>
  <si>
    <t># of Full Time Equivalent Positions</t>
  </si>
  <si>
    <t>Class</t>
  </si>
  <si>
    <t>PROJECTED PERSONNEL COSTS</t>
  </si>
  <si>
    <t>Fringe Benefits:</t>
  </si>
  <si>
    <t>ESTIMATED CITY COSTS:</t>
  </si>
  <si>
    <t>To Be Completed by Controller's Office:</t>
  </si>
  <si>
    <r>
      <t xml:space="preserve">COMPARATIVE COSTS OF CONTRACTING VS. IN-HOUSE SERVICES </t>
    </r>
    <r>
      <rPr>
        <sz val="8"/>
        <rFont val="Arial"/>
        <family val="2"/>
      </rPr>
      <t xml:space="preserve"> (1) (2)</t>
    </r>
  </si>
  <si>
    <t>For updated retirement rate information, please see Appendix A of the instructions document.</t>
  </si>
  <si>
    <t>4. If contract cost is based on RFP, was the RFP for comparable services?  Was RFP for San Francisco?</t>
  </si>
  <si>
    <t>3. What year is your data from?</t>
  </si>
  <si>
    <t>2. What is the source of data used to calculate the contract cost?</t>
  </si>
  <si>
    <t>Include any private wage rates, population estimates, square footage estimates or other data used in calculating your contract cost.</t>
  </si>
  <si>
    <r>
      <t xml:space="preserve">1. </t>
    </r>
    <r>
      <rPr>
        <b/>
        <u/>
        <sz val="10"/>
        <color indexed="8"/>
        <rFont val="Arial"/>
        <family val="2"/>
      </rPr>
      <t>List all assumptions</t>
    </r>
    <r>
      <rPr>
        <b/>
        <sz val="10"/>
        <color indexed="8"/>
        <rFont val="Arial"/>
        <family val="2"/>
      </rPr>
      <t xml:space="preserve"> made in calculating contract cost.</t>
    </r>
  </si>
  <si>
    <t>Total Fringe High ($)</t>
  </si>
  <si>
    <t>Total Fringe Low ($)</t>
  </si>
  <si>
    <t>Fixed * FTE ($)</t>
  </si>
  <si>
    <t>Benefits:</t>
  </si>
  <si>
    <t>Please show all calculations made to estimate contract cost. Describe assumptions and source of data above.</t>
  </si>
  <si>
    <t xml:space="preserve">Low </t>
  </si>
  <si>
    <t>Biweekly Rate</t>
  </si>
  <si>
    <t># of FTEs</t>
  </si>
  <si>
    <t>Contract Cost Calculation:</t>
  </si>
  <si>
    <t>Salary:</t>
  </si>
  <si>
    <t>Does/would contract require monitoring? If yes, fill out the details below. If not, explain why.</t>
  </si>
  <si>
    <t>Estimated Contract Cost:</t>
  </si>
  <si>
    <t>Contract Monitoring Costs:</t>
  </si>
  <si>
    <t>Contract Cost Details</t>
  </si>
  <si>
    <t>7.  The Estimated Contract Cost for annual service is based upon contractor's bid for services and contract monitoring costs.</t>
  </si>
  <si>
    <t>6.  Capital &amp; operating costs for vehicles has been estimated based upon IRS mileage standards.</t>
  </si>
  <si>
    <t>5. Classification has been abolished; this analysis assumes the class would be reestablished with a compensation rate equivalent to related classes, estimated to be at 80% of the Transit Operator class.</t>
  </si>
  <si>
    <t>2.  Salary levels reflect proposed salary rates effective July 1, 2013. Costs are represented as annual 12 month costs.</t>
  </si>
  <si>
    <t>1.  FY 1983-84 was the first year these services were contracted out.</t>
  </si>
  <si>
    <r>
      <t xml:space="preserve">LESS:  ESTIMATED TOTAL CONTRACT COST </t>
    </r>
    <r>
      <rPr>
        <sz val="8"/>
        <rFont val="Arial"/>
        <family val="2"/>
      </rPr>
      <t>(7)</t>
    </r>
  </si>
  <si>
    <t>Claims</t>
  </si>
  <si>
    <t>364 2-Way Radios</t>
  </si>
  <si>
    <t>155 Vans</t>
  </si>
  <si>
    <t>200 Autos</t>
  </si>
  <si>
    <r>
      <t>ADDITIONAL CITY COSTS</t>
    </r>
    <r>
      <rPr>
        <u/>
        <sz val="8"/>
        <rFont val="Arial"/>
        <family val="2"/>
      </rPr>
      <t xml:space="preserve"> (6)</t>
    </r>
  </si>
  <si>
    <r>
      <t>Fixed Fringes</t>
    </r>
    <r>
      <rPr>
        <sz val="8"/>
        <rFont val="Arial"/>
        <family val="2"/>
      </rPr>
      <t xml:space="preserve"> (5)</t>
    </r>
  </si>
  <si>
    <r>
      <t xml:space="preserve">Variable Fringes </t>
    </r>
    <r>
      <rPr>
        <sz val="8"/>
        <color indexed="8"/>
        <rFont val="Arial"/>
        <family val="2"/>
      </rPr>
      <t>(4)</t>
    </r>
  </si>
  <si>
    <t>Night / Shift Differential</t>
  </si>
  <si>
    <t>Holiday Pay</t>
  </si>
  <si>
    <t>Senior Eligibility Worker</t>
  </si>
  <si>
    <t>Senior Clerk Typist</t>
  </si>
  <si>
    <t>Transit Supervisor</t>
  </si>
  <si>
    <t>Transit Manager I</t>
  </si>
  <si>
    <t>Transit Manager II</t>
  </si>
  <si>
    <t>Transit Car Cleaner</t>
  </si>
  <si>
    <t>Auto Service Worker</t>
  </si>
  <si>
    <t>Auto Mechanic</t>
  </si>
  <si>
    <t>Auto Mechanic Assistant Supervisor</t>
  </si>
  <si>
    <r>
      <t>Chauffeur</t>
    </r>
    <r>
      <rPr>
        <sz val="8"/>
        <rFont val="Arial"/>
        <family val="2"/>
      </rPr>
      <t xml:space="preserve">  (3)</t>
    </r>
  </si>
  <si>
    <t>Transit Operators</t>
  </si>
  <si>
    <t>FISCAL YEAR 2013-14</t>
  </si>
  <si>
    <t>PARATRANSIT SERVICES</t>
  </si>
  <si>
    <t>MUNICIPAL TRANSPORTATION AGENCY</t>
  </si>
  <si>
    <t>Explanation of increase or reduction and resulting service mpact. Please note whether the reduction is on-going or one-time.</t>
  </si>
  <si>
    <t>Change in FTEs in 
FY 2016-17</t>
  </si>
  <si>
    <t xml:space="preserve">Change in Non GF Uses in FY 2016-17 
(year over year) </t>
  </si>
  <si>
    <t>FY 2016-17 FTE</t>
  </si>
  <si>
    <t>FY 2016-17 
Non General Fund Uses</t>
  </si>
  <si>
    <t>Change in FTEs in 
FY 2015-16</t>
  </si>
  <si>
    <t xml:space="preserve">Change in Non GF Uses in FY 2015-16
(year over year) </t>
  </si>
  <si>
    <t>FY2015-16 FTE</t>
  </si>
  <si>
    <t>FY 2015-16 
Non General Fund Uses</t>
  </si>
  <si>
    <t>FY 2014-15 FTE</t>
  </si>
  <si>
    <t>FY 2014-15 Non General Fund Uses</t>
  </si>
  <si>
    <t>Program Code/Fund</t>
  </si>
  <si>
    <t>General Fund-Related Enhancement Requests (NOT LOADED IN SYSTEM)</t>
  </si>
  <si>
    <t>Non General Fund-Related Changes (LOADED IN SYSTEM)</t>
  </si>
  <si>
    <t>Change in GF Uses in FY 2016-17 (year over year)</t>
  </si>
  <si>
    <t xml:space="preserve">FY 2016-17 FTE </t>
  </si>
  <si>
    <t>FY 2016-17 
General Fund Uses</t>
  </si>
  <si>
    <t>Change in GF FTEs in 
FY 2015-16</t>
  </si>
  <si>
    <t>Change in GF Uses in 
FY 2015-16 (year over year)</t>
  </si>
  <si>
    <t>FY 2015-16 General Fund Uses</t>
  </si>
  <si>
    <t>FY 2014-15 General Fund Uses</t>
  </si>
  <si>
    <t>Program Code</t>
  </si>
  <si>
    <t xml:space="preserve">Please identify major changes in department budget submission including increased investments and/or reductions made to achieve budget target.  </t>
  </si>
  <si>
    <t xml:space="preserve">BUDGET FORM 1A: Table Summary of Major Budget Changes </t>
  </si>
  <si>
    <t>Form 6: Capital Budget Request Form</t>
  </si>
  <si>
    <t>Total # Years</t>
  </si>
  <si>
    <t>End (MM/DD/YY)</t>
  </si>
  <si>
    <t>Start (MM/DD/YY)</t>
  </si>
  <si>
    <t>Brief Explanation of Service Impact</t>
  </si>
  <si>
    <t>Change Contract Hours</t>
  </si>
  <si>
    <t>Net Change GFS           (D - C)</t>
  </si>
  <si>
    <t>Net Change Total             (B - A)</t>
  </si>
  <si>
    <t>Total Contract Hours</t>
  </si>
  <si>
    <t>Total GF Support (D)</t>
  </si>
  <si>
    <t>% GFS</t>
  </si>
  <si>
    <t>Proposed Budget Amount (B)</t>
  </si>
  <si>
    <t xml:space="preserve">Total GF Support (C) </t>
  </si>
  <si>
    <t>Original Budget Amount (A)</t>
  </si>
  <si>
    <t xml:space="preserve">Contract Term  </t>
  </si>
  <si>
    <t># Units</t>
  </si>
  <si>
    <t>Type of Unit (e.g. licenses, widgets, etc.)</t>
  </si>
  <si>
    <t>Brief Service/ Product Description</t>
  </si>
  <si>
    <t>RFP in FY16-17 (Y/N)</t>
  </si>
  <si>
    <t>Non-Profit (Y/N)</t>
  </si>
  <si>
    <t>Contractor Name</t>
  </si>
  <si>
    <t xml:space="preserve">Changes 
(year over year) </t>
  </si>
  <si>
    <t>FY 2015-16 Changes - Contract Description</t>
  </si>
  <si>
    <t>RFP in FY15-16 (Y/N)</t>
  </si>
  <si>
    <t>BUDGET FORM 9A: Major Contract Changes (non-ICT)</t>
  </si>
  <si>
    <t>Data Processing Equipment - Lease/Purchase-Initial</t>
  </si>
  <si>
    <t>06161</t>
  </si>
  <si>
    <t>Software Licensing Fees</t>
  </si>
  <si>
    <t>03596</t>
  </si>
  <si>
    <t>Data Processing Equipment</t>
  </si>
  <si>
    <t>06061</t>
  </si>
  <si>
    <t>Data Processing Equipment Rental</t>
  </si>
  <si>
    <t>03111</t>
  </si>
  <si>
    <t>Data Bases - Library Only</t>
  </si>
  <si>
    <t>04973</t>
  </si>
  <si>
    <t>DP/WP (Data Processing/Word Processing) Equipment Maintenance</t>
  </si>
  <si>
    <t>02911</t>
  </si>
  <si>
    <t>Data Processing Supplies</t>
  </si>
  <si>
    <t>04921</t>
  </si>
  <si>
    <t>Systems Consulting Services</t>
  </si>
  <si>
    <t>02761</t>
  </si>
  <si>
    <t>* For ICT contracts list one of the Subobjects below to capture all IT related appropriations and expenditures:</t>
  </si>
  <si>
    <t>Subobject*</t>
  </si>
  <si>
    <t>RFP in FY 16-17 (Y/N)</t>
  </si>
  <si>
    <t>Changes</t>
  </si>
  <si>
    <t>Proposed FY 2016-17 
Contractor Data</t>
  </si>
  <si>
    <t>FY 2016-17 Changes - Contract Description</t>
  </si>
  <si>
    <t>RFP in FY 15-16 (Y/N)</t>
  </si>
  <si>
    <t>BUDGET FORM 9B: Changes for Enterprise IT and Telecom Contracts for Procurements and Services</t>
  </si>
  <si>
    <t>FMCS1000</t>
  </si>
  <si>
    <t>See attached PDF File - submit to Central Shops and Mayor's Budget Office</t>
  </si>
  <si>
    <t>FY 2015-16 Contractor Data</t>
  </si>
  <si>
    <t>TABLE 1 - MODIFIED AND NEW FEES</t>
  </si>
  <si>
    <t>TABLE 2 - CONTINUING FEES</t>
  </si>
  <si>
    <t>Major General Fund-Related Changes (Inclusive of Target and LOADED IN SYSTEM)</t>
  </si>
  <si>
    <t>Table 2</t>
  </si>
  <si>
    <t>Table 1</t>
  </si>
  <si>
    <t>Range of Impact</t>
  </si>
  <si>
    <t>SUPPORT OF ICT PLAN GOALS</t>
  </si>
  <si>
    <t xml:space="preserve">Please identify proposed changes in expenditures from the FY 2015-16 base budget at the object level. </t>
  </si>
  <si>
    <t>Dept. #</t>
  </si>
  <si>
    <t>Code</t>
  </si>
  <si>
    <t>Department Name</t>
  </si>
  <si>
    <t>Controller's Office</t>
  </si>
  <si>
    <t>Mayor's Office</t>
  </si>
  <si>
    <t>Mayor's Budget Office</t>
  </si>
  <si>
    <t>Controller's Budget Office</t>
  </si>
  <si>
    <t>AAM</t>
  </si>
  <si>
    <t>Asian Art Museum</t>
  </si>
  <si>
    <t>Alex Koskinen</t>
  </si>
  <si>
    <t>Jason Cunningham</t>
  </si>
  <si>
    <t>Kate Howard</t>
  </si>
  <si>
    <t>(415) 554-6515</t>
  </si>
  <si>
    <t>Michelle Allersma</t>
  </si>
  <si>
    <t>ADM-ADM</t>
  </si>
  <si>
    <t>General Services Agency - Administrative Svcs</t>
  </si>
  <si>
    <t>Yuri Harden</t>
  </si>
  <si>
    <t>(415) 554-7535</t>
  </si>
  <si>
    <t>ADM-AGW</t>
  </si>
  <si>
    <t xml:space="preserve">   Admin. Services - Consumer Assurance</t>
  </si>
  <si>
    <t>Melissa Whitehouse</t>
  </si>
  <si>
    <t>(415) 554-6253</t>
  </si>
  <si>
    <t>Theresa Kao</t>
  </si>
  <si>
    <t>(415) 554-5253</t>
  </si>
  <si>
    <t>ADM-ANC</t>
  </si>
  <si>
    <t xml:space="preserve">   Admin. Services - Animal Care &amp; Control</t>
  </si>
  <si>
    <t>(415) 554-6125</t>
  </si>
  <si>
    <t>(415) 554-7663</t>
  </si>
  <si>
    <t>ADM-CFM</t>
  </si>
  <si>
    <t xml:space="preserve">   Admin. Services - Convention Facilities</t>
  </si>
  <si>
    <t>Jay Liao</t>
  </si>
  <si>
    <t>(415) 554-5159</t>
  </si>
  <si>
    <t>ADM-CME</t>
  </si>
  <si>
    <t xml:space="preserve">   Admin. Services - Medical Examiner</t>
  </si>
  <si>
    <t>(415) 554-6982</t>
  </si>
  <si>
    <t>Devin Macaulay</t>
  </si>
  <si>
    <t>(415) 554-5247</t>
  </si>
  <si>
    <t>ADM-OCA</t>
  </si>
  <si>
    <t xml:space="preserve">   Admin. Services - Office of Contract Admin.</t>
  </si>
  <si>
    <t>(415) 554-6617</t>
  </si>
  <si>
    <t>Drew Murrell</t>
  </si>
  <si>
    <t>(415) 554-7647</t>
  </si>
  <si>
    <t>ADP</t>
  </si>
  <si>
    <t>Adult Probation</t>
  </si>
  <si>
    <t>Risa Sandler</t>
  </si>
  <si>
    <t>(415) 554-6626</t>
  </si>
  <si>
    <t>AIR</t>
  </si>
  <si>
    <t>Airport</t>
  </si>
  <si>
    <t>Chris Simi</t>
  </si>
  <si>
    <t>Carol Lu</t>
  </si>
  <si>
    <t>(415) 554-6485</t>
  </si>
  <si>
    <t>ART</t>
  </si>
  <si>
    <t>Arts Commission</t>
  </si>
  <si>
    <t>(415) 554-4861</t>
  </si>
  <si>
    <t>ASR</t>
  </si>
  <si>
    <t>Assessor/Recorder</t>
  </si>
  <si>
    <t>(415) 554-7631</t>
  </si>
  <si>
    <t>BOS</t>
  </si>
  <si>
    <t>Board of Supervisors</t>
  </si>
  <si>
    <t>CAT</t>
  </si>
  <si>
    <t>City Attorney</t>
  </si>
  <si>
    <t>CFC</t>
  </si>
  <si>
    <t>Children &amp; Families Commission</t>
  </si>
  <si>
    <t>CHF</t>
  </si>
  <si>
    <t>Children, Youth &amp; Their Families</t>
  </si>
  <si>
    <t>CON</t>
  </si>
  <si>
    <t>Controller</t>
  </si>
  <si>
    <t>CPC</t>
  </si>
  <si>
    <t>City Planning</t>
  </si>
  <si>
    <t>CRT</t>
  </si>
  <si>
    <t>Superior Court</t>
  </si>
  <si>
    <t>CSC</t>
  </si>
  <si>
    <t>Civil Service Commission</t>
  </si>
  <si>
    <t>CSS</t>
  </si>
  <si>
    <t>Child Support Services</t>
  </si>
  <si>
    <t>DAT</t>
  </si>
  <si>
    <t>District Attorney</t>
  </si>
  <si>
    <t>DBI</t>
  </si>
  <si>
    <t>Department of Building Inspection</t>
  </si>
  <si>
    <t>DPH</t>
  </si>
  <si>
    <t>Department of Public Health</t>
  </si>
  <si>
    <t>DPW</t>
  </si>
  <si>
    <t>General Services Agency - Public Works</t>
  </si>
  <si>
    <t>DSS-DSS</t>
  </si>
  <si>
    <t>Human Services Agency</t>
  </si>
  <si>
    <t>DSS-AGE</t>
  </si>
  <si>
    <t>Human Services - Aging and Adult Services</t>
  </si>
  <si>
    <t>ECD</t>
  </si>
  <si>
    <t>Emergency Communications</t>
  </si>
  <si>
    <t>ECN</t>
  </si>
  <si>
    <t>Economic &amp; Workforce Development</t>
  </si>
  <si>
    <t>ENV</t>
  </si>
  <si>
    <t>Environment</t>
  </si>
  <si>
    <t>ETH</t>
  </si>
  <si>
    <t>Ethics Commission</t>
  </si>
  <si>
    <t>FAM</t>
  </si>
  <si>
    <t>Fine Arts Museum</t>
  </si>
  <si>
    <t>FIR</t>
  </si>
  <si>
    <t>Fire Department</t>
  </si>
  <si>
    <t>GEN</t>
  </si>
  <si>
    <t>General City Responsibility</t>
  </si>
  <si>
    <t>HRC</t>
  </si>
  <si>
    <t>Human Rights Commission</t>
  </si>
  <si>
    <t>HRD</t>
  </si>
  <si>
    <t>Human Resources</t>
  </si>
  <si>
    <t>HSS</t>
  </si>
  <si>
    <t>Health Service System</t>
  </si>
  <si>
    <t>JUV</t>
  </si>
  <si>
    <t>Juvenile Probation</t>
  </si>
  <si>
    <t>LIB</t>
  </si>
  <si>
    <t>Public Library</t>
  </si>
  <si>
    <t>LLB</t>
  </si>
  <si>
    <t>Law Library</t>
  </si>
  <si>
    <t>MTA-DPT</t>
  </si>
  <si>
    <t>Municipal Transportation Agency (MTA)</t>
  </si>
  <si>
    <t>MTA-PTC</t>
  </si>
  <si>
    <t>MTA - Parking and Traffic</t>
  </si>
  <si>
    <t>MYR</t>
  </si>
  <si>
    <t>Mayor</t>
  </si>
  <si>
    <t>PAB</t>
  </si>
  <si>
    <t>Board of Appeals</t>
  </si>
  <si>
    <t>PDR</t>
  </si>
  <si>
    <t>Public Defender</t>
  </si>
  <si>
    <t>POL</t>
  </si>
  <si>
    <t>Police Department</t>
  </si>
  <si>
    <t>PRT</t>
  </si>
  <si>
    <t>Port</t>
  </si>
  <si>
    <t>PUC-PUC</t>
  </si>
  <si>
    <t>Public Utilities Commission</t>
  </si>
  <si>
    <t>PUC-CWP</t>
  </si>
  <si>
    <t xml:space="preserve">   PUC - Clean Water</t>
  </si>
  <si>
    <t>PUC-HHP</t>
  </si>
  <si>
    <t xml:space="preserve">   PUC - Hetch Hetchy</t>
  </si>
  <si>
    <t>PUC-WTR</t>
  </si>
  <si>
    <t xml:space="preserve">   PUC - Water</t>
  </si>
  <si>
    <t>REC</t>
  </si>
  <si>
    <t>Recreation &amp; Park</t>
  </si>
  <si>
    <t>REG</t>
  </si>
  <si>
    <t>Elections</t>
  </si>
  <si>
    <t>RET</t>
  </si>
  <si>
    <t>Retirement System</t>
  </si>
  <si>
    <t>RNT</t>
  </si>
  <si>
    <t>Rent Arbitration Board</t>
  </si>
  <si>
    <t>SCI</t>
  </si>
  <si>
    <t>Academy of Sciences</t>
  </si>
  <si>
    <t>SHF</t>
  </si>
  <si>
    <t>Sheriff’s Department</t>
  </si>
  <si>
    <t>TIS</t>
  </si>
  <si>
    <t>General Services Agency - Technology</t>
  </si>
  <si>
    <t>TTX</t>
  </si>
  <si>
    <t>Treasurer / Tax Collector</t>
  </si>
  <si>
    <t>UNA</t>
  </si>
  <si>
    <t>General Fund Unallocated</t>
  </si>
  <si>
    <t>USD</t>
  </si>
  <si>
    <t>County Office of Education</t>
  </si>
  <si>
    <t>WAR</t>
  </si>
  <si>
    <t>War Memorial</t>
  </si>
  <si>
    <t>WOM</t>
  </si>
  <si>
    <t>Department on the Status of Women</t>
  </si>
  <si>
    <t>Ted Conrad</t>
  </si>
  <si>
    <t>Marisa Pereira Tully</t>
  </si>
  <si>
    <t>Kelly Kirkpatrick</t>
  </si>
  <si>
    <t>Anthony Ababon</t>
  </si>
  <si>
    <t>(415) 554-6639</t>
  </si>
  <si>
    <t>(415) 554-6216</t>
  </si>
  <si>
    <t>(415) 554-4792</t>
  </si>
  <si>
    <t>Estimated Costs Worksheet FY 2016-17</t>
  </si>
  <si>
    <t>Worksheet 15-16</t>
  </si>
  <si>
    <t>FY 2016-17 Estimated Revenue Increase/Decrease Based on Proposed Fee [J - K]:</t>
  </si>
  <si>
    <t>FY 2015-16 Estimated Revenue [ (2) x A ]:</t>
  </si>
  <si>
    <t>FY 2016-17 Estimated Revenue [ (1) x A ]:</t>
  </si>
  <si>
    <t>FY 2016-17 Revenue Recovery Rate (C/F):</t>
  </si>
  <si>
    <t>FY 2015-16 Estimated Cost</t>
  </si>
  <si>
    <r>
      <t xml:space="preserve">ESTIMATED COSTS TO PROVIDE SERVICE - </t>
    </r>
    <r>
      <rPr>
        <b/>
        <sz val="11"/>
        <color rgb="FFFF0000"/>
        <rFont val="Arial"/>
        <family val="2"/>
      </rPr>
      <t>USE WORKSHEET_16-17 TAB</t>
    </r>
  </si>
  <si>
    <t>FY2016-17</t>
  </si>
  <si>
    <t>FY 2015-16 Estimated Revenue Increase/Decrease Based on Proposed Fee [J -K]:</t>
  </si>
  <si>
    <t>FY 2014-15 Estimated Revenue [ (3) x A ]:</t>
  </si>
  <si>
    <t>FY 2015-16 Revenue Recovery Rate (C/F)</t>
  </si>
  <si>
    <t>FY 2015-16
Estimated Cost</t>
  </si>
  <si>
    <t>FY 2015-16 % Proposed Fee Change from Current Fee:</t>
  </si>
  <si>
    <t>FY 2016-17 % Proposed Fee Change from FY 2015-16 Fee:</t>
  </si>
  <si>
    <t>FY 2016-17 Proposed Fee Increase/Decrease:</t>
  </si>
  <si>
    <t>Current Fee    (FY 2014-15):</t>
  </si>
  <si>
    <t>Proposed Fee (FY 2016-17):</t>
  </si>
  <si>
    <t>BUDGET FORM 1C: Table Summary of General Fund-Related Enhancement Requests</t>
  </si>
  <si>
    <t xml:space="preserve">Change in GF Uses in FY 2015-16
(year over year) </t>
  </si>
  <si>
    <t xml:space="preserve">Change in GF Uses in FY 2016-17 
(year over year) </t>
  </si>
  <si>
    <t xml:space="preserve">Departments may submit additional information with budget forms in Excel, PDF, Word or Powerpoint formats to further explain and justify any </t>
  </si>
  <si>
    <t>general fund related enhancement requests.</t>
  </si>
  <si>
    <t>Departmental Priority (Number 1, 2, 3, etc.)</t>
  </si>
  <si>
    <t>Please identify all general fund related enhnacement requests for your department on this form. An enhancement request is generally defined as an increase in general fund support to a department for an increase in service, increase in personnel or increase in programming over and above what has previously been included in a department's base budget or agreed to with the Mayor's Budget Office.</t>
  </si>
  <si>
    <t>FY 2015-16 
General Fund Uses</t>
  </si>
  <si>
    <t>FY 2014-15  General Fund Uses*</t>
  </si>
  <si>
    <t>*Input a value into this column only if the department is requesting a general fund increase to an EXSISTING program/amount. If the request is for a brand new program, value will be zero.</t>
  </si>
  <si>
    <t>Explanation of increase and resulting service impact. Please note whether the increase is on-going or one-time and how addresses the policy instructions.</t>
  </si>
  <si>
    <t>Please fill out the "Departmental Priority" column and do not repeat numbers, (i.e., please do not list all enhancement requests as a number 1 priority - it is important for each department to prioritize enhancement requests).</t>
  </si>
  <si>
    <t>Do not load General Fund equipment requests in the budget system - they will be loaded centrally in Mayor phase.</t>
  </si>
  <si>
    <t>Please do load non-General Fund funded equipment in the budget system.</t>
  </si>
  <si>
    <t>Emily Seip</t>
  </si>
  <si>
    <t>Nick Delgado</t>
  </si>
  <si>
    <t>(415) 554-7575</t>
  </si>
  <si>
    <t>DFM</t>
  </si>
  <si>
    <t>FCH</t>
  </si>
  <si>
    <t>Wise Trend</t>
  </si>
  <si>
    <t>Runbeck</t>
  </si>
  <si>
    <t>Election Information Management System</t>
  </si>
  <si>
    <t>1GAGF</t>
  </si>
  <si>
    <t>management system</t>
  </si>
  <si>
    <t xml:space="preserve">Scanner for Roster signatures </t>
  </si>
  <si>
    <t>maintenance and support</t>
  </si>
  <si>
    <t xml:space="preserve">Agilis Ballot Counting Machine </t>
  </si>
  <si>
    <t>maintenance and license</t>
  </si>
  <si>
    <t>Xtech</t>
  </si>
  <si>
    <t>Cooler Email</t>
  </si>
  <si>
    <t>renewal fee</t>
  </si>
  <si>
    <t>license</t>
  </si>
  <si>
    <t>Dominion Voting System</t>
  </si>
  <si>
    <t>Election Voting Equipment</t>
  </si>
  <si>
    <t>Proposed FY 2017-18
Contractor Data</t>
  </si>
  <si>
    <t>Election Services</t>
  </si>
  <si>
    <t>DEPARTMENT: Elections</t>
  </si>
  <si>
    <t>GRAPH 3</t>
  </si>
  <si>
    <t>Department of Elections</t>
  </si>
  <si>
    <t xml:space="preserve">Number of Registered Voters </t>
  </si>
  <si>
    <t>Number of Permanent VBM Voters</t>
  </si>
  <si>
    <t xml:space="preserve">Number of Voter Outreach Events to Target Communities </t>
  </si>
  <si>
    <t xml:space="preserve">Type of Graph (Line, Pie, Bar, etc.): Bar Chart </t>
  </si>
  <si>
    <t>The chart shows the number of registered voters for each election since March 2004 to present.</t>
  </si>
  <si>
    <t>The chart shows the upward trend in the number of registered voters who have requested to be permanent vote-by-mail (VBM) voters.</t>
  </si>
  <si>
    <t>Election Mo-Yr</t>
  </si>
  <si>
    <t>Number of Registered Voters</t>
  </si>
  <si>
    <t>Number of Outreach Events</t>
  </si>
  <si>
    <t>FY05-06(2)</t>
  </si>
  <si>
    <t>FY06-07(1)</t>
  </si>
  <si>
    <t>FY07-08(3)</t>
  </si>
  <si>
    <t>FY08-09(1)</t>
  </si>
  <si>
    <t>FY09-10(2)</t>
  </si>
  <si>
    <t>FY10-11(1)</t>
  </si>
  <si>
    <t>FY11-12(3)</t>
  </si>
  <si>
    <t>FY12-13(1)</t>
  </si>
  <si>
    <t>FY13-14(2)</t>
  </si>
  <si>
    <t>Nov-09</t>
  </si>
  <si>
    <t>FY14-15(1)</t>
  </si>
  <si>
    <t>Jun-10</t>
  </si>
  <si>
    <t>FY15-16(2)</t>
  </si>
  <si>
    <t>Nov-10</t>
  </si>
  <si>
    <t>FY16-17(1)</t>
  </si>
  <si>
    <t>CANDIDATE FILING FEE - SCHOOL BOARD</t>
  </si>
  <si>
    <t>CANDIDATE FILING FEE - COMMUNITY COLLEGE BOARD</t>
  </si>
  <si>
    <t>BOARD OF SUPERVISOR #  1</t>
  </si>
  <si>
    <t>BOARD OF SUPERVISOR #  2</t>
  </si>
  <si>
    <t>BOARD OF SUPERVISOR # 3</t>
  </si>
  <si>
    <t>BOARD OF SUPERVISOR # 4</t>
  </si>
  <si>
    <t>BOARD OF SUPERVISOR #  5</t>
  </si>
  <si>
    <t>BOARD OF SUPERVISOR #  6</t>
  </si>
  <si>
    <t>BOARD OF SUPERVISOR #  7</t>
  </si>
  <si>
    <t>BOARD OF SUPERVISOR #  8</t>
  </si>
  <si>
    <t>BOARD OF SUPERVISOR #  9</t>
  </si>
  <si>
    <t>BOARD OF SUPERVISOR #  10</t>
  </si>
  <si>
    <t>BOARD OF SUPERVISOR #  11</t>
  </si>
  <si>
    <t>MAYOR</t>
  </si>
  <si>
    <t>DISTRICT ATTORNEY</t>
  </si>
  <si>
    <t>SHERIFF</t>
  </si>
  <si>
    <t>CITY ATTORNEY</t>
  </si>
  <si>
    <t>TREASURER</t>
  </si>
  <si>
    <t>ASSESSOR-RECORDER</t>
  </si>
  <si>
    <t>PUBLIC DEFENDER</t>
  </si>
  <si>
    <t xml:space="preserve">SUPERIOR COURT JUDGES </t>
  </si>
  <si>
    <t>CENTRAL COMMITTEE MEMBERS</t>
  </si>
  <si>
    <t>SUPERIOR COURT JUDGES CANDIDATE STATEMENT</t>
  </si>
  <si>
    <t>STATE ASSEMBLY 17 CANDIDATE STATEMENT</t>
  </si>
  <si>
    <t>STATE ASSEMBLY 19 CANDIDATE STATEMENT</t>
  </si>
  <si>
    <t>STATE SENATE 11 CANDIDATE STATEMENT</t>
  </si>
  <si>
    <t>CONGRESSIONAL 12 CANDIDATE STATEMENT</t>
  </si>
  <si>
    <t>CONGRESSIONAL 14 CANDIDATE STATEMENT</t>
  </si>
  <si>
    <t>BART DISTRICT 7 CANDIDATE STATEMENT</t>
  </si>
  <si>
    <t>BART DISTRICT 8 CANDIDATE STATEMENT</t>
  </si>
  <si>
    <t>BART DISTRICT 9 CANDIDATE STATEMENT</t>
  </si>
  <si>
    <t>PAID BALLOT ARGUMENTS</t>
  </si>
  <si>
    <t>ORDINANCE SUBMISSION</t>
  </si>
  <si>
    <t>CHARTER AMENDMENT SUBMISSION</t>
  </si>
  <si>
    <t>DECLARATION OF POLICY SUBMISSION</t>
  </si>
  <si>
    <t>CDs Master Voter File/AV File/Voter File/Precinct Districts/GIS File</t>
  </si>
  <si>
    <t>CERTIFICATES OF REGISTRATION - propose to eliminate fee beginning FY2014-15</t>
  </si>
  <si>
    <t>Maps - CCSF Supervisorial districts/precincts</t>
  </si>
  <si>
    <t>Document copies</t>
  </si>
  <si>
    <t>Per Candidate</t>
  </si>
  <si>
    <t>Per Statement</t>
  </si>
  <si>
    <t>Per Argument</t>
  </si>
  <si>
    <t>Per Measure</t>
  </si>
  <si>
    <t>Per File</t>
  </si>
  <si>
    <t>Per Certificate</t>
  </si>
  <si>
    <t>Per Map</t>
  </si>
  <si>
    <t>Per Copy</t>
  </si>
  <si>
    <t xml:space="preserve"> $200 plus 
$2 per word </t>
  </si>
  <si>
    <t>AAA</t>
  </si>
  <si>
    <t>ELECTIONS</t>
  </si>
  <si>
    <t>Dell PowerEdge R720</t>
  </si>
  <si>
    <t>Opex 72 extractor</t>
  </si>
  <si>
    <t>Opex scanner AS7200</t>
  </si>
  <si>
    <t>Dell PowerEdge R420 or HP ProLiant DL160</t>
  </si>
  <si>
    <t>CEC 10002 &amp; 10520</t>
  </si>
  <si>
    <t xml:space="preserve">DISTRICT REIMBURSEMENT </t>
  </si>
  <si>
    <t>Per Fiscal Year</t>
  </si>
  <si>
    <t>Resolution 4652</t>
  </si>
  <si>
    <t>SF MEC § 810</t>
  </si>
  <si>
    <t>y</t>
  </si>
  <si>
    <t>n</t>
  </si>
  <si>
    <t xml:space="preserve">Assembly of Vote-By-Mail Envelopes </t>
  </si>
  <si>
    <t xml:space="preserve">Nataliya Kuzina </t>
  </si>
  <si>
    <t>554-5683</t>
  </si>
  <si>
    <t>nataliya.kuzina@sfgov.org</t>
  </si>
  <si>
    <t>FISCAL YEAR 2016-17</t>
  </si>
  <si>
    <t>1. FY2007-08 was the first year these services were contracted out.</t>
  </si>
  <si>
    <t>Junior Clerk</t>
  </si>
  <si>
    <t>1402</t>
  </si>
  <si>
    <t xml:space="preserve">Chief Clerk </t>
  </si>
  <si>
    <t>1410</t>
  </si>
  <si>
    <t xml:space="preserve">Junior Management Assistant </t>
  </si>
  <si>
    <t>1840</t>
  </si>
  <si>
    <t>2.  Salary levels reflect proposed salary rates effective October 11, 2014. Costs are represented as annual 12 month costs.</t>
  </si>
  <si>
    <t>Yes</t>
  </si>
  <si>
    <t xml:space="preserve">The Department estimates that for the November 2016 Presidential election, the assembly and preparation of 304,000 vote-by-mail packets, each consisting of a four-card ballot and an insert, would take approximately 33,058 hours if performed by the Department employees. To calculate the cost over 26 pay periods, the total number of hours anticipated to complete the project was divided by 2,080 work hours in a FY, resulting in 16.2 FTEs.  
</t>
  </si>
  <si>
    <t xml:space="preserve">There is one scheduled election in FY2016-17- November 8, 2016 Presidential Election. The total estimated contract cost for FY2016-17 is based on the K&amp;H Integrated Print Solutions quote for the services associated with the assembly and preparation of the vote-by-mail packets that are anticipated to be performed for the November 2016 election (a four-card ballot election). The estimated was provided in January 2015. 
</t>
  </si>
  <si>
    <t xml:space="preserve">Assembly of Vote-By-Mail Packets  </t>
  </si>
  <si>
    <t>001</t>
  </si>
  <si>
    <t>PERMANENT SALARIES-MISC</t>
  </si>
  <si>
    <t>005</t>
  </si>
  <si>
    <t>TEMP SALARIES-MISC</t>
  </si>
  <si>
    <t>009</t>
  </si>
  <si>
    <t>PREMIUM PAY</t>
  </si>
  <si>
    <t>011</t>
  </si>
  <si>
    <t>OVERTIME</t>
  </si>
  <si>
    <t>012</t>
  </si>
  <si>
    <t>HOLIDAY PAY</t>
  </si>
  <si>
    <t>013</t>
  </si>
  <si>
    <t>RETIREMENT</t>
  </si>
  <si>
    <t>014</t>
  </si>
  <si>
    <t>SOCIAL SECURITY</t>
  </si>
  <si>
    <t>015</t>
  </si>
  <si>
    <t>HEALTH SERVICE</t>
  </si>
  <si>
    <t>016</t>
  </si>
  <si>
    <t>DENTAL COVERAGE</t>
  </si>
  <si>
    <t>017</t>
  </si>
  <si>
    <t>UNEMPLOYMENT INSURANCE</t>
  </si>
  <si>
    <t>019</t>
  </si>
  <si>
    <t>OTHER FRINGE BENEFITS</t>
  </si>
  <si>
    <t>021</t>
  </si>
  <si>
    <t>TRAVEL</t>
  </si>
  <si>
    <t>022</t>
  </si>
  <si>
    <t>TRAINING</t>
  </si>
  <si>
    <t>023</t>
  </si>
  <si>
    <t>EMPLOYEE EXPENSES</t>
  </si>
  <si>
    <t>024</t>
  </si>
  <si>
    <t>MEMBERSHIP FEES</t>
  </si>
  <si>
    <t>026</t>
  </si>
  <si>
    <t>COURT FEES AND OTHER COMPENSATION</t>
  </si>
  <si>
    <t>027</t>
  </si>
  <si>
    <t>PROFESSIONAL &amp; SPECIALIZED SERVICES</t>
  </si>
  <si>
    <t>028</t>
  </si>
  <si>
    <t>MAINTENANCE SVCS-BUILDING &amp; STRUCTURES</t>
  </si>
  <si>
    <t>029</t>
  </si>
  <si>
    <t>MAINTENANCE SVCS-EQUIPMENT</t>
  </si>
  <si>
    <t>030</t>
  </si>
  <si>
    <t>RENTS &amp; LEASES-BUILDINGS &amp; STRUCTURES</t>
  </si>
  <si>
    <t>031</t>
  </si>
  <si>
    <t>RENTS &amp; LEASES-EQUIPMENT</t>
  </si>
  <si>
    <t>035</t>
  </si>
  <si>
    <t>OTHER CURRENT EXPENSES</t>
  </si>
  <si>
    <t>052</t>
  </si>
  <si>
    <t>TAXES; LICENSES &amp; PERMITS</t>
  </si>
  <si>
    <t>040</t>
  </si>
  <si>
    <t>042</t>
  </si>
  <si>
    <t>BUILDING &amp; CONSTRUCTION SUPPLIES</t>
  </si>
  <si>
    <t>043</t>
  </si>
  <si>
    <t>EQUIPMENT MAINTENANCE SUPPLIES</t>
  </si>
  <si>
    <t>045</t>
  </si>
  <si>
    <t>SAFETY</t>
  </si>
  <si>
    <t>046</t>
  </si>
  <si>
    <t>FOOD</t>
  </si>
  <si>
    <t>049</t>
  </si>
  <si>
    <t>OTHER MATERIALS &amp; SUPPLIES</t>
  </si>
  <si>
    <t>060</t>
  </si>
  <si>
    <t>EQUIPMENT PURCHASE</t>
  </si>
  <si>
    <t>064</t>
  </si>
  <si>
    <t>EQPT LEASE/PURCH-CITY FIN AGCY-OPT RENEW</t>
  </si>
  <si>
    <t>081</t>
  </si>
  <si>
    <t>081C5</t>
  </si>
  <si>
    <t>IS-TIS-ISD SERVICES</t>
  </si>
  <si>
    <t>081CA</t>
  </si>
  <si>
    <t>GF-ADM-GENERAL(AAO)</t>
  </si>
  <si>
    <t>081CB</t>
  </si>
  <si>
    <t>GF-RISK MANAGEMENT SERVICES (AAO)</t>
  </si>
  <si>
    <t>081CI</t>
  </si>
  <si>
    <t>IS-TIS-ISD SERVICES-INFRASTRUCTURE COST</t>
  </si>
  <si>
    <t>081ET</t>
  </si>
  <si>
    <t>GF-TIS-TELEPHONE(AAO)</t>
  </si>
  <si>
    <t>081FM</t>
  </si>
  <si>
    <t>GF-GSA-FACILITIES MANAGEMENT SERVICES</t>
  </si>
  <si>
    <t>081H4</t>
  </si>
  <si>
    <t>GF-HR-CLIENT SRVS/RECRUIT/ASSESS</t>
  </si>
  <si>
    <t>081M2</t>
  </si>
  <si>
    <t>GF-CHF-YOUTH WORKS</t>
  </si>
  <si>
    <t>081PA</t>
  </si>
  <si>
    <t>IS-PURCH-CENTRAL SHOPS-AUTO MAINT</t>
  </si>
  <si>
    <t>081PE</t>
  </si>
  <si>
    <t>IS-PURCH-VEHICLE LEASING (AAO)</t>
  </si>
  <si>
    <t>081PF</t>
  </si>
  <si>
    <t>IS-PURCH-CENTRAL SHOPS-FUEL STOCK</t>
  </si>
  <si>
    <t>081PK</t>
  </si>
  <si>
    <t>GF-PARKING &amp; TRAFFIC</t>
  </si>
  <si>
    <t>081PM</t>
  </si>
  <si>
    <t>GF-PURCH-MAIL SERVICES</t>
  </si>
  <si>
    <t>081PR</t>
  </si>
  <si>
    <t>IS-PURCH-REPRODUCTION</t>
  </si>
  <si>
    <t>081SH</t>
  </si>
  <si>
    <t>GF-SHERIFF</t>
  </si>
  <si>
    <t>081UL</t>
  </si>
  <si>
    <t>GF-PUC-LIGHT HEAT &amp; POWER</t>
  </si>
  <si>
    <t>081WB</t>
  </si>
  <si>
    <t>SR-DPW-BUILDING REPAIR</t>
  </si>
  <si>
    <t>086</t>
  </si>
  <si>
    <t>086HS</t>
  </si>
  <si>
    <t>EXP REC FR HSS (AAO)</t>
  </si>
  <si>
    <t>086RS</t>
  </si>
  <si>
    <t>EXP REC FR RETIREMENT SYSTEM (AAO)</t>
  </si>
  <si>
    <t>FY04-05(1)</t>
  </si>
  <si>
    <t>.</t>
  </si>
  <si>
    <t>x</t>
  </si>
  <si>
    <t>SF Admin Code § 67.28</t>
  </si>
  <si>
    <t>X</t>
  </si>
  <si>
    <t>N/A</t>
  </si>
  <si>
    <t>FY 15-16</t>
  </si>
  <si>
    <t>FY 16-17</t>
  </si>
  <si>
    <t>07/1/2015 - 06/30/2016</t>
  </si>
  <si>
    <t>Sandro Burgos</t>
  </si>
  <si>
    <t>One time purchase of new voting equipment</t>
  </si>
  <si>
    <t>Voting equipment</t>
  </si>
  <si>
    <t xml:space="preserve">This is the only project proposed by our Department. </t>
  </si>
  <si>
    <t xml:space="preserve">The ability to test the program in real situations will be limited to Election Day only. </t>
  </si>
  <si>
    <t xml:space="preserve">The impact of this project can be measured by the decrease in the number of poll worker calls regarding voter redirection, decrease in the number of voted provisional ballots, and cost savings associated with staff salaries. </t>
  </si>
  <si>
    <t xml:space="preserve">The mission of the Department of Elections (Department) is to conduct free, fair, and functional elections under the rules and regulations established by federal, state, and local laws; facilitate an open process that ensures public confidence in the election system; provide public outreach and education to all eligible voters in San Francisco; and continually improve services and streamline processes in anticipation of the future needs of San Francisco’s voters.
These poll books would allow the Department to enhance the services provided to the public, including a more efficient processing of voters on Election Day and processing voter histories after an election.  
</t>
  </si>
  <si>
    <t xml:space="preserve">This project will enhance the services the Department provides to the voters by allowing them to more quickly navigate through the check-in process administered by poll workers, see if the Departments registration database includes records of their registration, register to vote, and look up their correct polling places to ensure they are given the opportunity to vote on all the contests they are eligible for. </t>
  </si>
  <si>
    <t xml:space="preserve">These Poll Books would be used as the Rosters of Voters at each polling place. During the November 2014 election, the expense to produce the Rosters of Voters for the county was $63,670. This would be a direct saving to the county every election. Over the course of time this savings is expected to be significant. The one-time cost of implementing this project would be offset by the cost savings of not printing the rosters of voters in approximately six elections.  
Additional savings in the form of salary expense reduction is also anticipated. The Department is unable to quantify the savings at this time; however, over the course of time, the savings is expected to be moderate.  
</t>
  </si>
  <si>
    <t>The Department would continue relying on paper versions of the roster of voters, thus losing a chance to consider the benefits/cost savings realized through the use of this technology.</t>
  </si>
  <si>
    <t>067</t>
  </si>
  <si>
    <t>Page 1 of 2</t>
  </si>
  <si>
    <t>Page 2 of 2</t>
  </si>
  <si>
    <t>FORM D:  IT Project Proposal Form (FY 2015-2016)</t>
  </si>
  <si>
    <t xml:space="preserve">Contract ends on 12/10/2016. The exact cost for these services going forward are unknown at this time; however, are anticipated to be 25%-30% higher then the current rate. The amounts presented here are the current costs. </t>
  </si>
  <si>
    <t>FY 2016-17: Due to California's same-day voter registration requirement going into effect in 2016, the Department anticipates additional travel to workshops and seminars related to implementing this requirement.</t>
  </si>
  <si>
    <t>FY 2015-16: Please see a detailed explanation on form 4A/4B.</t>
  </si>
  <si>
    <t xml:space="preserve">FY 2015-16: The increase is driven by the replacement of equipment and supplies that have deteriorated over time with safer, ergonomic, and more efficient options. The items include batteries for voting equipment, portable conveyor tables, handheld asset tracking devices, mobile shelves, laptops, and other information technology needs.
</t>
  </si>
  <si>
    <t xml:space="preserve">FY 2015-16: This is a one-time expense to relocate and build-out a new warehouse facility when the lease for the current warehouse expires at the end of December 2015. </t>
  </si>
  <si>
    <t xml:space="preserve">FY 2015-16: The Department decreased the projected recovery based on the historical costs of conducting this election. </t>
  </si>
  <si>
    <t>FY 2015-16: The decrease corresponds to the Department's need for less communications equipment.</t>
  </si>
  <si>
    <t>As instructed, the Department does not adjust amounts in centrally loaded work orders.</t>
  </si>
  <si>
    <t>At this time, the Department is working with the performing department to obtain an accurate quote.</t>
  </si>
  <si>
    <t>The performing department confirmed that the budgeted work order amount accurately reflects the services requested by the Department.</t>
  </si>
  <si>
    <t>Total Expenditures</t>
  </si>
  <si>
    <t>Total Work Orders (Less Recoveries)</t>
  </si>
  <si>
    <t xml:space="preserve">Grand Total </t>
  </si>
  <si>
    <r>
      <t>SF MEC §</t>
    </r>
    <r>
      <rPr>
        <sz val="7.65"/>
        <rFont val="Arial"/>
        <family val="2"/>
      </rPr>
      <t xml:space="preserve"> 810</t>
    </r>
  </si>
  <si>
    <r>
      <t>CAEC §</t>
    </r>
    <r>
      <rPr>
        <sz val="7.65"/>
        <rFont val="Arial"/>
        <family val="2"/>
      </rPr>
      <t xml:space="preserve"> 8104 (b)</t>
    </r>
  </si>
  <si>
    <r>
      <t>CAEC §</t>
    </r>
    <r>
      <rPr>
        <sz val="7.65"/>
        <rFont val="Arial"/>
        <family val="2"/>
      </rPr>
      <t xml:space="preserve"> 13307 [c]</t>
    </r>
  </si>
  <si>
    <r>
      <t>SF MEC §</t>
    </r>
    <r>
      <rPr>
        <sz val="7.65"/>
        <rFont val="Arial"/>
        <family val="2"/>
      </rPr>
      <t xml:space="preserve"> 830</t>
    </r>
  </si>
  <si>
    <r>
      <t>SF MEC §</t>
    </r>
    <r>
      <rPr>
        <sz val="7.65"/>
        <rFont val="Arial"/>
        <family val="2"/>
      </rPr>
      <t xml:space="preserve"> 820</t>
    </r>
  </si>
  <si>
    <t>Number of Permanent Vote-By-Mail Voters</t>
  </si>
  <si>
    <t>The chart shows the number of annual voter outreach events conducted by the Department. The number varies based upon number of elections in a fiscal year.</t>
  </si>
  <si>
    <t xml:space="preserve">FY 2015-16: The increase is due to the hiring of additional seasonal employees needed to provide services in Filipino during the two election cycles, per the Language Access Ordinance. </t>
  </si>
  <si>
    <t xml:space="preserve">FY 2015-16: Based on the Department's Holiday Pay expense during the November 2014 election, this amount has been increased to account for the additional Holiday that may be worked in May for the June election and the holidays surrounding the November election.  </t>
  </si>
  <si>
    <t>FY 2015-16: The increase is due to the Department replacing operations-related materials and supplies that have been exhausted or deteriorated over time.</t>
  </si>
  <si>
    <t>Justification of Need</t>
  </si>
  <si>
    <t xml:space="preserve">FY 2015-16: To offset the proposed purchase of equipment in FY 2015-16, the Department has decreased the previously approved overtime funding by $98,000. This reduction is in line with efficiencies gained by automating various processes. </t>
  </si>
  <si>
    <t>Annual maintenance and license fees</t>
  </si>
  <si>
    <t>The City's contract for the current voting system will  expire in FY 2016-17. The Department plans to issue a Request for Information in FY 2014-15  followed by a Request for Proposal in FY 2015-16 seeking information and bids for voting equipment and services. The cost is currently unknown.</t>
  </si>
  <si>
    <t xml:space="preserve">The cost increase each fiscal year is based on the contractual agreement with the vendor. </t>
  </si>
  <si>
    <t>FY 2016-17: There are no changes to the number of permanent positions in the Department. The increase is due to the projected pay increase in the memoranda of understanding as calculated by the budget system.</t>
  </si>
  <si>
    <t xml:space="preserve">FY 2015-16: The increase is driven by a combination of the projected increase in the number of vehicles needed and the actual increase in vehicle rental costs based on the fees paid for the November 2014 election. The increase also includes additional equipment rental fees associated with an alternate site if the space adjacent to the warehouse becomes unavailable due to Giants games.  </t>
  </si>
  <si>
    <t>These work orders remain fixed in any given fiscal year; however, the performing department has informed us that this figure may change due to changes in the minimum wage.</t>
  </si>
  <si>
    <t xml:space="preserve">FY 2015-16: The increase is due to the additional permits the Department must obtain to comply with the Mayor’s Office on Disability request that the Department place portable toilets at polling places on the street, instead of the sidewalk (where the sidewalk is too narrow to accommodate a portable toilet without obstructing sidewalk traffic).
Beginning in the November 2014 Election, the Department was required to pay additional fees to SFMTA for lost meter revenue when the Department reserves parking spaces around City Hall for election related activities. This additional cost is being projected for each election going forward. </t>
  </si>
  <si>
    <t xml:space="preserve">FY 2015-16: The increase from the FY 2015-16 Base Budget is primarily driven by the one-time $500,000 warehouse relocation funding. </t>
  </si>
  <si>
    <t>FY 2015-16: The increase is driven by the additional pages the Department projects in the Voter Information Pamphlet as well as the costs associated with providing services in Filipino. This includes additional advertisements and outreach videos to reach new audiences.</t>
  </si>
  <si>
    <t xml:space="preserve">This work order remains fixed in any given fiscal year. </t>
  </si>
  <si>
    <t xml:space="preserve">FY 2015-16: The increase is primarily due to a projected increase in vote-by-mail registration and costs associated with the assembly and mailing of vote-by-mail ballots, and Election Day Temporary staff.
FY 2016-17: Despite only one election being scheduled this fiscal year, the budgeted figure does not show a full 50% decrease over FY 2015-16 because annual license and maintenance fees for election equipment and software are still due in this fiscal year.
</t>
  </si>
  <si>
    <t xml:space="preserve">Placeholder - submitted online. See instructions document, Form 6 for details. </t>
  </si>
  <si>
    <t>The Department of Elections (Department) is considering incorporating the use of electronic poll books into its Election Day processes. The poll books would allow the Department to upload the records of registered voters into the devices. On Election Day, the poll workers would power on their precincts' devices and log in to access voter registration informaiton. Prior to being issued a ballot, voters would sign onto a signature pad that would then capture their signatures for post-election upload of the voting histories. The use of this technology would equip poll workers with information about voters’ correct polling places whenever voters go to the incorrect polling places, decrease calls on Election Day from the poll workers and voters regarding their polling locations, and instantly inform voters whether the Department’s registration database includes records of their registration. After Election Day, the Department will be able to sync voter history with registration records and review possible double voting without requiring additional processes that would then necessitate the assigning, organizing, and training of staff to perform the functions related to these roster-related activities.</t>
  </si>
  <si>
    <t xml:space="preserve">The Department is continually striving to streamline processes in order to gain efficiencies. This technology would enable poll workers to lookup correct polling places for voters reducing the number of calls to the election center by voters and poll workers. Further, it will help cut down on the number of voted provisional ballots that would need further processing post-election. </t>
  </si>
  <si>
    <t>The number of voters who vote by mail has increased steadily over the years and the Department anticipates this trend to continue. The two ballot extractors that the Department acquired last year were operating at maximum capacity to handle the number of vote-by-mail ballots received during the November 2014 election. In anticipation of the upcoming high-turnout elections with multi-card ballots, two additional ballot extractors are vital to the Department’s ability to provide timely results while meeting statutory requirements for processing vote-by-mail ballots. This additional equipment would allow the Department to achieve cost savings associated with overtime, thus the funds necessary for this purchase are offset by a corresponding reduction to the previously approved overtime funding ($98,000).</t>
  </si>
  <si>
    <t xml:space="preserve">The high-speed ballot scanner would allow for scanning and sorting of the ballots that outstack, for reasons such as overvotes, undervotes, or information that is not readable by the voting system. The Department currently uses equipment assembled in-house for this purpose.  With the steady increase in vote-by-mail ballot volume, this improvised equipment is no longer sufficient. </t>
  </si>
  <si>
    <t>An expense that the City is likely to incur in FY 2016-17 but which is not included in the Department’s proposed budget is a potential cost of a voting equipment and services contract; these costs are unknown at this time and may depend on policy decisions by the City.</t>
  </si>
  <si>
    <t xml:space="preserve">New voting equipment and services contract </t>
  </si>
  <si>
    <t>Two new Dell PowerEdge R420 servers are required to replace Department servers that are nearing the end of their useful life. Unless these servers are replaced before Microsoft discontinues its support for Windows Server 2003 in July 2015, the Department will be vulnerable to security threats and may find it difficult to find any necessary replacement parts.</t>
  </si>
  <si>
    <t xml:space="preserve">One new Dell PowerEdge R720 server would allow performance of CPU-intensive tasks such as video conversion and the processing of rosters of voters, which involves scanning and verifying each voter’s signature, as required under state law. The current servers cannot handle output from the scanners efficiently, making it challenging for the Department to meet election deadlines. </t>
  </si>
  <si>
    <t xml:space="preserve">FY 2015-16: The increase is primarily due to a $500,000 one-time warehouse relocation cost; costs associated with renting an alternate site if the Department is unable to use the space adjacent to the warehouse due to Giants games; and additional costs in polling place stipends for polling places provided by the San Francisco Unified School District. Also, the Department will incur additional expenses for alternate sites to conduct poll worker classes as City Hall, room 34 (where the Department conducts classes) will most likely be repurposed according to City Hall building management.
FY 2016-17: The decrease is due to the one-time warehouse relocation funding being not reflected in this fiscal year. 
</t>
  </si>
  <si>
    <t>BUILDINGS, STRUCTURES AND IMPROVEMENT PROJECT-BUDGET (Warehouse Relocation)</t>
  </si>
  <si>
    <t xml:space="preserve">Decrease in FY 2016-17 is due to one scheduled election. </t>
  </si>
  <si>
    <t xml:space="preserve">The Department will devise a training program to enable poll workers to operate the electronic poll books. 
To assess the effectiveness of the electronic poll books prior to full implementation, the Department plans to conduct a pilot program involving multiple voting locations in the November 3, 2015 Election. After this initial pilot program, the Department will analyze the costs/benefits of implementing the technology across the county. If the Department decides to implement the electronic poll books county-wide, the poll book would replace paper versions of rosters of voters on Election Day making their use required.
</t>
  </si>
  <si>
    <t xml:space="preserve">This technology would enable poll workers to lookup correct polling places for voters reducing the number of calls to the Department of Elections on Election Day by voters and poll workers and also help cut down on the number of voted provisional ballots that would need further processing post-election. These efficiencies along with others to be realized will help the Department meet the statutory deadline to certify the election, and reduce the salary expense of the department.  </t>
  </si>
  <si>
    <t xml:space="preserve">This project will enhance the services the Department provides to the voters by allowing them to more quickly navigate through the check in process administered by poll workers, see if the Departments registration database includes records of their registration, register to vote, and look up their correct polling places to ensure they are given the opportunity to vote on all the contests they are eligible for.
The Department will have the ability to process an election faster and provide results to the public sooner.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</si>
</sst>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0.0%"/>
    <numFmt numFmtId="167" formatCode="&quot;$&quot;#,##0.00"/>
    <numFmt numFmtId="168" formatCode="0.0"/>
    <numFmt numFmtId="169" formatCode="[$-409]mmmm\ d\,\ yyyy;@"/>
    <numFmt numFmtId="170" formatCode="_(* #,##0_);_(* \(#,##0\);_(* &quot;-&quot;??_);_(@_)"/>
    <numFmt numFmtId="171" formatCode="_(* #,##0.0_);_(* \(#,##0.0\);_(* &quot;-&quot;?_);_(@_)"/>
    <numFmt numFmtId="172" formatCode="#,##0.0000_);\(#,##0.0000\)"/>
    <numFmt numFmtId="173" formatCode="#,##0.0_);\(#,##0.0\)"/>
    <numFmt numFmtId="174" formatCode="0_);\(0\)"/>
    <numFmt numFmtId="175" formatCode="[$-409]mmm\-yy;@"/>
    <numFmt numFmtId="176" formatCode="000"/>
  </numFmts>
  <fonts count="147" x14ac:knownFonts="1">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b/>
      <sz val="14"/>
      <name val="Arial"/>
      <family val="2"/>
    </font>
    <font>
      <sz val="12"/>
      <color theme="1"/>
      <name val="Times New Roman"/>
      <family val="2"/>
    </font>
    <font>
      <sz val="12"/>
      <color indexed="8"/>
      <name val="Times New Roman"/>
      <family val="2"/>
    </font>
    <font>
      <u/>
      <sz val="10"/>
      <color indexed="12"/>
      <name val="Arial"/>
      <family val="2"/>
    </font>
    <font>
      <sz val="11"/>
      <name val="Arial"/>
      <family val="2"/>
    </font>
    <font>
      <sz val="11"/>
      <color indexed="8"/>
      <name val="Arial"/>
      <family val="2"/>
    </font>
    <font>
      <b/>
      <sz val="11"/>
      <color indexed="8"/>
      <name val="Arial"/>
      <family val="2"/>
    </font>
    <font>
      <b/>
      <sz val="11"/>
      <color indexed="10"/>
      <name val="Arial"/>
      <family val="2"/>
    </font>
    <font>
      <b/>
      <sz val="11"/>
      <name val="Arial"/>
      <family val="2"/>
    </font>
    <font>
      <b/>
      <u/>
      <sz val="11"/>
      <name val="Arial"/>
      <family val="2"/>
    </font>
    <font>
      <sz val="14"/>
      <name val="Arial"/>
      <family val="2"/>
    </font>
    <font>
      <sz val="10"/>
      <color indexed="8"/>
      <name val="Arial"/>
      <family val="2"/>
    </font>
    <font>
      <b/>
      <sz val="12"/>
      <name val="Arial"/>
      <family val="2"/>
    </font>
    <font>
      <b/>
      <sz val="11"/>
      <color indexed="12"/>
      <name val="Arial"/>
      <family val="2"/>
    </font>
    <font>
      <b/>
      <sz val="10"/>
      <color indexed="12"/>
      <name val="Arial"/>
      <family val="2"/>
    </font>
    <font>
      <b/>
      <u/>
      <sz val="11"/>
      <color indexed="12"/>
      <name val="Arial"/>
      <family val="2"/>
    </font>
    <font>
      <sz val="16"/>
      <name val="Arial"/>
      <family val="2"/>
    </font>
    <font>
      <b/>
      <sz val="16"/>
      <name val="Arial"/>
      <family val="2"/>
    </font>
    <font>
      <b/>
      <sz val="9"/>
      <color indexed="81"/>
      <name val="Tahoma"/>
      <family val="2"/>
    </font>
    <font>
      <sz val="9"/>
      <color indexed="81"/>
      <name val="Tahoma"/>
      <family val="2"/>
    </font>
    <font>
      <sz val="11"/>
      <color indexed="81"/>
      <name val="Calibri"/>
      <family val="2"/>
      <scheme val="minor"/>
    </font>
    <font>
      <sz val="10"/>
      <name val="MS Sans Serif"/>
      <family val="2"/>
    </font>
    <font>
      <sz val="10"/>
      <color theme="1"/>
      <name val="Arial"/>
      <family val="2"/>
    </font>
    <font>
      <b/>
      <sz val="10"/>
      <color theme="1"/>
      <name val="Arial"/>
      <family val="2"/>
    </font>
    <font>
      <u/>
      <sz val="11"/>
      <name val="Arial"/>
      <family val="2"/>
    </font>
    <font>
      <b/>
      <i/>
      <sz val="11"/>
      <name val="Arial"/>
      <family val="2"/>
    </font>
    <font>
      <b/>
      <sz val="11"/>
      <color rgb="FFFF0000"/>
      <name val="Arial"/>
      <family val="2"/>
    </font>
    <font>
      <b/>
      <u val="doubleAccounting"/>
      <sz val="11"/>
      <name val="Arial"/>
      <family val="2"/>
    </font>
    <font>
      <sz val="11"/>
      <color rgb="FFFF0000"/>
      <name val="Arial"/>
      <family val="2"/>
    </font>
    <font>
      <b/>
      <u val="doubleAccounting"/>
      <sz val="28"/>
      <color indexed="8"/>
      <name val="Arial"/>
      <family val="2"/>
    </font>
    <font>
      <sz val="16"/>
      <color indexed="8"/>
      <name val="Arial"/>
      <family val="2"/>
    </font>
    <font>
      <sz val="14"/>
      <color indexed="8"/>
      <name val="Arial"/>
      <family val="2"/>
    </font>
    <font>
      <sz val="26"/>
      <name val="Arial"/>
      <family val="2"/>
    </font>
    <font>
      <b/>
      <sz val="12"/>
      <color rgb="FFFF0000"/>
      <name val="Arial"/>
      <family val="2"/>
    </font>
    <font>
      <b/>
      <sz val="26"/>
      <color indexed="8"/>
      <name val="Arial"/>
      <family val="2"/>
    </font>
    <font>
      <b/>
      <sz val="20"/>
      <color indexed="8"/>
      <name val="Arial"/>
      <family val="2"/>
    </font>
    <font>
      <sz val="10"/>
      <color theme="0"/>
      <name val="Arial"/>
      <family val="2"/>
    </font>
    <font>
      <sz val="11"/>
      <color theme="0"/>
      <name val="Arial"/>
      <family val="2"/>
    </font>
    <font>
      <u/>
      <sz val="14"/>
      <color indexed="12"/>
      <name val="Arial"/>
      <family val="2"/>
    </font>
    <font>
      <sz val="10"/>
      <name val="Tw Cen MT"/>
      <family val="2"/>
    </font>
    <font>
      <sz val="12"/>
      <color indexed="12"/>
      <name val="Tw Cen MT"/>
      <family val="2"/>
    </font>
    <font>
      <b/>
      <sz val="14"/>
      <color indexed="8"/>
      <name val="Tw Cen MT"/>
      <family val="2"/>
    </font>
    <font>
      <sz val="12"/>
      <name val="Tw Cen MT"/>
      <family val="2"/>
    </font>
    <font>
      <b/>
      <sz val="12"/>
      <color indexed="8"/>
      <name val="Tw Cen MT"/>
      <family val="2"/>
    </font>
    <font>
      <sz val="12"/>
      <color indexed="8"/>
      <name val="Tw Cen MT"/>
      <family val="2"/>
    </font>
    <font>
      <sz val="14"/>
      <color indexed="8"/>
      <name val="Tw Cen MT"/>
      <family val="2"/>
    </font>
    <font>
      <b/>
      <sz val="20"/>
      <color theme="0"/>
      <name val="Tw Cen MT"/>
      <family val="2"/>
    </font>
    <font>
      <b/>
      <sz val="12"/>
      <name val="Tw Cen MT"/>
      <family val="2"/>
    </font>
    <font>
      <i/>
      <sz val="12"/>
      <color indexed="8"/>
      <name val="Tw Cen MT"/>
      <family val="2"/>
    </font>
    <font>
      <sz val="18"/>
      <name val="Tw Cen MT"/>
      <family val="2"/>
    </font>
    <font>
      <b/>
      <sz val="18"/>
      <color theme="0"/>
      <name val="Tw Cen MT"/>
      <family val="2"/>
    </font>
    <font>
      <b/>
      <sz val="12"/>
      <color indexed="12"/>
      <name val="Tw Cen MT"/>
      <family val="2"/>
    </font>
    <font>
      <sz val="11"/>
      <name val="Tw Cen MT"/>
      <family val="2"/>
    </font>
    <font>
      <b/>
      <sz val="11"/>
      <color indexed="8"/>
      <name val="Tw Cen MT"/>
      <family val="2"/>
    </font>
    <font>
      <i/>
      <sz val="16"/>
      <name val="Tw Cen MT"/>
      <family val="2"/>
    </font>
    <font>
      <i/>
      <sz val="12"/>
      <name val="Tw Cen MT"/>
      <family val="2"/>
    </font>
    <font>
      <sz val="16"/>
      <name val="Tw Cen MT"/>
      <family val="2"/>
    </font>
    <font>
      <b/>
      <sz val="16"/>
      <color indexed="8"/>
      <name val="Tw Cen MT"/>
      <family val="2"/>
    </font>
    <font>
      <b/>
      <sz val="20"/>
      <color indexed="8"/>
      <name val="Tw Cen MT"/>
      <family val="2"/>
    </font>
    <font>
      <sz val="9"/>
      <name val="Century Gothic"/>
      <family val="2"/>
    </font>
    <font>
      <b/>
      <sz val="9"/>
      <name val="Century Gothic"/>
      <family val="2"/>
    </font>
    <font>
      <sz val="9"/>
      <color indexed="12"/>
      <name val="Century Gothic"/>
      <family val="2"/>
    </font>
    <font>
      <b/>
      <sz val="9"/>
      <name val="Tw Cen MT"/>
      <family val="2"/>
    </font>
    <font>
      <b/>
      <sz val="10"/>
      <name val="Tw Cen MT"/>
      <family val="2"/>
    </font>
    <font>
      <b/>
      <u val="singleAccounting"/>
      <sz val="10"/>
      <name val="Tw Cen MT"/>
      <family val="2"/>
    </font>
    <font>
      <b/>
      <sz val="14"/>
      <name val="Century Gothic"/>
      <family val="2"/>
    </font>
    <font>
      <b/>
      <sz val="10"/>
      <name val="Century Gothic"/>
      <family val="2"/>
    </font>
    <font>
      <sz val="11"/>
      <name val="Century Gothic"/>
      <family val="2"/>
    </font>
    <font>
      <b/>
      <sz val="11"/>
      <name val="Century Gothic"/>
      <family val="2"/>
    </font>
    <font>
      <b/>
      <sz val="12"/>
      <color indexed="8"/>
      <name val="Arial"/>
      <family val="2"/>
    </font>
    <font>
      <b/>
      <sz val="14"/>
      <color indexed="8"/>
      <name val="Arial"/>
      <family val="2"/>
    </font>
    <font>
      <b/>
      <i/>
      <sz val="16"/>
      <color indexed="8"/>
      <name val="Arial"/>
      <family val="2"/>
    </font>
    <font>
      <sz val="8"/>
      <name val="Arial"/>
      <family val="2"/>
    </font>
    <font>
      <b/>
      <sz val="17"/>
      <color indexed="8"/>
      <name val="Arial"/>
      <family val="2"/>
    </font>
    <font>
      <b/>
      <sz val="16"/>
      <color indexed="8"/>
      <name val="Arial"/>
      <family val="2"/>
    </font>
    <font>
      <b/>
      <i/>
      <sz val="10"/>
      <color indexed="8"/>
      <name val="Arial"/>
      <family val="2"/>
    </font>
    <font>
      <b/>
      <sz val="10"/>
      <color indexed="8"/>
      <name val="Arial"/>
      <family val="2"/>
    </font>
    <font>
      <i/>
      <sz val="10"/>
      <color indexed="8"/>
      <name val="Arial"/>
      <family val="2"/>
    </font>
    <font>
      <b/>
      <u/>
      <sz val="10"/>
      <name val="Arial"/>
      <family val="2"/>
    </font>
    <font>
      <b/>
      <u/>
      <sz val="14"/>
      <name val="Arial"/>
      <family val="2"/>
    </font>
    <font>
      <u/>
      <sz val="10"/>
      <color indexed="8"/>
      <name val="Arial"/>
      <family val="2"/>
    </font>
    <font>
      <u/>
      <sz val="10"/>
      <name val="Arial"/>
      <family val="2"/>
    </font>
    <font>
      <sz val="8"/>
      <color indexed="8"/>
      <name val="Arial"/>
      <family val="2"/>
    </font>
    <font>
      <sz val="10"/>
      <color indexed="9"/>
      <name val="Arial"/>
      <family val="2"/>
    </font>
    <font>
      <sz val="8"/>
      <color indexed="81"/>
      <name val="Tahoma"/>
      <family val="2"/>
    </font>
    <font>
      <b/>
      <sz val="8"/>
      <color indexed="81"/>
      <name val="Tahoma"/>
      <family val="2"/>
    </font>
    <font>
      <b/>
      <u/>
      <sz val="10"/>
      <color indexed="8"/>
      <name val="Arial"/>
      <family val="2"/>
    </font>
    <font>
      <b/>
      <u/>
      <sz val="11"/>
      <color theme="1"/>
      <name val="Arial"/>
      <family val="2"/>
    </font>
    <font>
      <u/>
      <sz val="8"/>
      <name val="Arial"/>
      <family val="2"/>
    </font>
    <font>
      <u/>
      <sz val="16"/>
      <color indexed="12"/>
      <name val="Arial"/>
      <family val="2"/>
    </font>
    <font>
      <b/>
      <u/>
      <sz val="10"/>
      <color indexed="48"/>
      <name val="Arial"/>
      <family val="2"/>
    </font>
    <font>
      <sz val="10"/>
      <color indexed="48"/>
      <name val="Arial"/>
      <family val="2"/>
    </font>
    <font>
      <b/>
      <sz val="12"/>
      <color rgb="FF000000"/>
      <name val="Calibri"/>
      <family val="2"/>
      <scheme val="minor"/>
    </font>
    <font>
      <sz val="12"/>
      <name val="Calibri"/>
      <family val="2"/>
      <scheme val="minor"/>
    </font>
    <font>
      <sz val="12"/>
      <color rgb="FF000000"/>
      <name val="Calibri"/>
      <family val="2"/>
      <scheme val="minor"/>
    </font>
    <font>
      <sz val="12"/>
      <color theme="1"/>
      <name val="Calibri"/>
      <family val="2"/>
      <scheme val="minor"/>
    </font>
    <font>
      <sz val="12"/>
      <color rgb="FF000000"/>
      <name val="Calibri"/>
      <family val="2"/>
    </font>
    <font>
      <sz val="12"/>
      <color theme="1"/>
      <name val="Calibri"/>
      <family val="2"/>
    </font>
    <font>
      <b/>
      <sz val="12"/>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Tahoma"/>
      <family val="2"/>
    </font>
    <font>
      <sz val="9"/>
      <name val="Arial"/>
      <family val="2"/>
    </font>
    <font>
      <sz val="7.65"/>
      <name val="Arial"/>
      <family val="2"/>
    </font>
    <font>
      <u/>
      <sz val="11"/>
      <color theme="10"/>
      <name val="Calibri"/>
      <family val="2"/>
      <scheme val="minor"/>
    </font>
    <font>
      <sz val="10"/>
      <name val="Arial"/>
      <family val="2"/>
    </font>
    <font>
      <sz val="12"/>
      <color indexed="12"/>
      <name val="Arial"/>
      <family val="2"/>
    </font>
    <font>
      <u/>
      <sz val="10"/>
      <color theme="10"/>
      <name val="Arial"/>
      <family val="2"/>
    </font>
    <font>
      <b/>
      <sz val="18"/>
      <name val="Arial"/>
      <family val="2"/>
    </font>
    <font>
      <sz val="11"/>
      <color theme="1"/>
      <name val="Arial"/>
      <family val="2"/>
    </font>
  </fonts>
  <fills count="7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1"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BFD2E2"/>
      </patternFill>
    </fill>
    <fill>
      <patternFill patternType="solid">
        <fgColor indexed="43"/>
        <bgColor indexed="64"/>
      </patternFill>
    </fill>
    <fill>
      <patternFill patternType="solid">
        <fgColor indexed="55"/>
        <bgColor indexed="64"/>
      </patternFill>
    </fill>
    <fill>
      <patternFill patternType="solid">
        <fgColor rgb="FFFFFF99"/>
        <bgColor indexed="64"/>
      </patternFill>
    </fill>
    <fill>
      <patternFill patternType="solid">
        <fgColor indexed="2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64"/>
      </right>
      <top/>
      <bottom/>
      <diagonal/>
    </border>
    <border>
      <left style="thin">
        <color indexed="8"/>
      </left>
      <right style="thin">
        <color indexed="8"/>
      </right>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double">
        <color indexed="64"/>
      </bottom>
      <diagonal/>
    </border>
    <border>
      <left style="medium">
        <color indexed="64"/>
      </left>
      <right/>
      <top/>
      <bottom/>
      <diagonal/>
    </border>
    <border>
      <left/>
      <right style="thick">
        <color indexed="64"/>
      </right>
      <top/>
      <bottom style="medium">
        <color indexed="64"/>
      </bottom>
      <diagonal/>
    </border>
    <border>
      <left style="thick">
        <color auto="1"/>
      </left>
      <right/>
      <top/>
      <bottom/>
      <diagonal/>
    </border>
    <border>
      <left/>
      <right style="thick">
        <color auto="1"/>
      </right>
      <top/>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bottom style="thick">
        <color auto="1"/>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medium">
        <color rgb="FF000000"/>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diagonal/>
    </border>
  </borders>
  <cellStyleXfs count="301">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 fontId="2" fillId="0" borderId="0" applyFill="0" applyBorder="0" applyAlignment="0" applyProtection="0"/>
    <xf numFmtId="0" fontId="8" fillId="0" borderId="0" applyNumberFormat="0" applyFill="0" applyBorder="0" applyAlignment="0" applyProtection="0">
      <alignment vertical="top"/>
      <protection locked="0"/>
    </xf>
    <xf numFmtId="0" fontId="6" fillId="0" borderId="0"/>
    <xf numFmtId="0" fontId="7" fillId="0" borderId="0"/>
    <xf numFmtId="0" fontId="2" fillId="0" borderId="0" applyNumberFormat="0" applyFill="0" applyBorder="0" applyAlignment="0" applyProtection="0"/>
    <xf numFmtId="0" fontId="2"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0"/>
    <xf numFmtId="37" fontId="2" fillId="0" borderId="0"/>
    <xf numFmtId="37" fontId="2" fillId="0" borderId="0"/>
    <xf numFmtId="37" fontId="2" fillId="2" borderId="0"/>
    <xf numFmtId="0" fontId="104" fillId="0" borderId="0" applyNumberFormat="0" applyFill="0" applyBorder="0" applyAlignment="0" applyProtection="0"/>
    <xf numFmtId="0" fontId="105" fillId="0" borderId="96" applyNumberFormat="0" applyFill="0" applyAlignment="0" applyProtection="0"/>
    <xf numFmtId="0" fontId="106" fillId="0" borderId="97" applyNumberFormat="0" applyFill="0" applyAlignment="0" applyProtection="0"/>
    <xf numFmtId="0" fontId="107" fillId="0" borderId="98" applyNumberFormat="0" applyFill="0" applyAlignment="0" applyProtection="0"/>
    <xf numFmtId="0" fontId="107" fillId="0" borderId="0" applyNumberFormat="0" applyFill="0" applyBorder="0" applyAlignment="0" applyProtection="0"/>
    <xf numFmtId="0" fontId="108" fillId="26" borderId="0" applyNumberFormat="0" applyBorder="0" applyAlignment="0" applyProtection="0"/>
    <xf numFmtId="0" fontId="109" fillId="27" borderId="0" applyNumberFormat="0" applyBorder="0" applyAlignment="0" applyProtection="0"/>
    <xf numFmtId="0" fontId="110" fillId="28" borderId="0" applyNumberFormat="0" applyBorder="0" applyAlignment="0" applyProtection="0"/>
    <xf numFmtId="0" fontId="111" fillId="29" borderId="99" applyNumberFormat="0" applyAlignment="0" applyProtection="0"/>
    <xf numFmtId="0" fontId="112" fillId="30" borderId="100" applyNumberFormat="0" applyAlignment="0" applyProtection="0"/>
    <xf numFmtId="0" fontId="113" fillId="30" borderId="99" applyNumberFormat="0" applyAlignment="0" applyProtection="0"/>
    <xf numFmtId="0" fontId="114" fillId="0" borderId="101" applyNumberFormat="0" applyFill="0" applyAlignment="0" applyProtection="0"/>
    <xf numFmtId="0" fontId="115" fillId="31" borderId="102" applyNumberFormat="0" applyAlignment="0" applyProtection="0"/>
    <xf numFmtId="0" fontId="116" fillId="0" borderId="0" applyNumberFormat="0" applyFill="0" applyBorder="0" applyAlignment="0" applyProtection="0"/>
    <xf numFmtId="0" fontId="1" fillId="32" borderId="103" applyNumberFormat="0" applyFont="0" applyAlignment="0" applyProtection="0"/>
    <xf numFmtId="0" fontId="117" fillId="0" borderId="0" applyNumberFormat="0" applyFill="0" applyBorder="0" applyAlignment="0" applyProtection="0"/>
    <xf numFmtId="0" fontId="118" fillId="0" borderId="104" applyNumberFormat="0" applyFill="0" applyAlignment="0" applyProtection="0"/>
    <xf numFmtId="0" fontId="11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19" fillId="36" borderId="0" applyNumberFormat="0" applyBorder="0" applyAlignment="0" applyProtection="0"/>
    <xf numFmtId="0" fontId="11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19" fillId="40" borderId="0" applyNumberFormat="0" applyBorder="0" applyAlignment="0" applyProtection="0"/>
    <xf numFmtId="0" fontId="11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19" fillId="44" borderId="0" applyNumberFormat="0" applyBorder="0" applyAlignment="0" applyProtection="0"/>
    <xf numFmtId="0" fontId="119"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19" fillId="48" borderId="0" applyNumberFormat="0" applyBorder="0" applyAlignment="0" applyProtection="0"/>
    <xf numFmtId="0" fontId="119"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19" fillId="52" borderId="0" applyNumberFormat="0" applyBorder="0" applyAlignment="0" applyProtection="0"/>
    <xf numFmtId="0" fontId="119"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19" fillId="56" borderId="0" applyNumberFormat="0" applyBorder="0" applyAlignment="0" applyProtection="0"/>
    <xf numFmtId="0" fontId="120" fillId="0" borderId="0"/>
    <xf numFmtId="0" fontId="121" fillId="57" borderId="0" applyNumberFormat="0" applyBorder="0" applyAlignment="0" applyProtection="0"/>
    <xf numFmtId="0" fontId="121" fillId="58" borderId="0" applyNumberFormat="0" applyBorder="0" applyAlignment="0" applyProtection="0"/>
    <xf numFmtId="0" fontId="121" fillId="59" borderId="0" applyNumberFormat="0" applyBorder="0" applyAlignment="0" applyProtection="0"/>
    <xf numFmtId="0" fontId="121" fillId="60" borderId="0" applyNumberFormat="0" applyBorder="0" applyAlignment="0" applyProtection="0"/>
    <xf numFmtId="0" fontId="121" fillId="61" borderId="0" applyNumberFormat="0" applyBorder="0" applyAlignment="0" applyProtection="0"/>
    <xf numFmtId="0" fontId="121" fillId="62" borderId="0" applyNumberFormat="0" applyBorder="0" applyAlignment="0" applyProtection="0"/>
    <xf numFmtId="0" fontId="121" fillId="63" borderId="0" applyNumberFormat="0" applyBorder="0" applyAlignment="0" applyProtection="0"/>
    <xf numFmtId="0" fontId="121" fillId="64" borderId="0" applyNumberFormat="0" applyBorder="0" applyAlignment="0" applyProtection="0"/>
    <xf numFmtId="0" fontId="121" fillId="65" borderId="0" applyNumberFormat="0" applyBorder="0" applyAlignment="0" applyProtection="0"/>
    <xf numFmtId="0" fontId="121" fillId="60" borderId="0" applyNumberFormat="0" applyBorder="0" applyAlignment="0" applyProtection="0"/>
    <xf numFmtId="0" fontId="121" fillId="63" borderId="0" applyNumberFormat="0" applyBorder="0" applyAlignment="0" applyProtection="0"/>
    <xf numFmtId="0" fontId="121" fillId="66" borderId="0" applyNumberFormat="0" applyBorder="0" applyAlignment="0" applyProtection="0"/>
    <xf numFmtId="0" fontId="122" fillId="67" borderId="0" applyNumberFormat="0" applyBorder="0" applyAlignment="0" applyProtection="0"/>
    <xf numFmtId="0" fontId="122" fillId="64" borderId="0" applyNumberFormat="0" applyBorder="0" applyAlignment="0" applyProtection="0"/>
    <xf numFmtId="0" fontId="122" fillId="65" borderId="0" applyNumberFormat="0" applyBorder="0" applyAlignment="0" applyProtection="0"/>
    <xf numFmtId="0" fontId="122" fillId="68" borderId="0" applyNumberFormat="0" applyBorder="0" applyAlignment="0" applyProtection="0"/>
    <xf numFmtId="0" fontId="122" fillId="69" borderId="0" applyNumberFormat="0" applyBorder="0" applyAlignment="0" applyProtection="0"/>
    <xf numFmtId="0" fontId="122" fillId="70" borderId="0" applyNumberFormat="0" applyBorder="0" applyAlignment="0" applyProtection="0"/>
    <xf numFmtId="0" fontId="122" fillId="71" borderId="0" applyNumberFormat="0" applyBorder="0" applyAlignment="0" applyProtection="0"/>
    <xf numFmtId="0" fontId="122" fillId="72" borderId="0" applyNumberFormat="0" applyBorder="0" applyAlignment="0" applyProtection="0"/>
    <xf numFmtId="0" fontId="122" fillId="73" borderId="0" applyNumberFormat="0" applyBorder="0" applyAlignment="0" applyProtection="0"/>
    <xf numFmtId="0" fontId="122" fillId="68" borderId="0" applyNumberFormat="0" applyBorder="0" applyAlignment="0" applyProtection="0"/>
    <xf numFmtId="0" fontId="122" fillId="69" borderId="0" applyNumberFormat="0" applyBorder="0" applyAlignment="0" applyProtection="0"/>
    <xf numFmtId="0" fontId="122" fillId="74" borderId="0" applyNumberFormat="0" applyBorder="0" applyAlignment="0" applyProtection="0"/>
    <xf numFmtId="0" fontId="123" fillId="58" borderId="0" applyNumberFormat="0" applyBorder="0" applyAlignment="0" applyProtection="0"/>
    <xf numFmtId="0" fontId="124" fillId="75" borderId="105" applyNumberFormat="0" applyAlignment="0" applyProtection="0"/>
    <xf numFmtId="0" fontId="125" fillId="76" borderId="10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26" fillId="0" borderId="0" applyNumberFormat="0" applyFill="0" applyBorder="0" applyAlignment="0" applyProtection="0"/>
    <xf numFmtId="0" fontId="127" fillId="59" borderId="0" applyNumberFormat="0" applyBorder="0" applyAlignment="0" applyProtection="0"/>
    <xf numFmtId="0" fontId="128" fillId="0" borderId="107" applyNumberFormat="0" applyFill="0" applyAlignment="0" applyProtection="0"/>
    <xf numFmtId="0" fontId="129" fillId="0" borderId="108" applyNumberFormat="0" applyFill="0" applyAlignment="0" applyProtection="0"/>
    <xf numFmtId="0" fontId="130" fillId="0" borderId="109" applyNumberFormat="0" applyFill="0" applyAlignment="0" applyProtection="0"/>
    <xf numFmtId="0" fontId="130" fillId="0" borderId="0" applyNumberFormat="0" applyFill="0" applyBorder="0" applyAlignment="0" applyProtection="0"/>
    <xf numFmtId="0" fontId="131" fillId="62" borderId="105" applyNumberFormat="0" applyAlignment="0" applyProtection="0"/>
    <xf numFmtId="0" fontId="132" fillId="0" borderId="110" applyNumberFormat="0" applyFill="0" applyAlignment="0" applyProtection="0"/>
    <xf numFmtId="0" fontId="133" fillId="77" borderId="0" applyNumberFormat="0" applyBorder="0" applyAlignment="0" applyProtection="0"/>
    <xf numFmtId="0" fontId="2" fillId="0" borderId="0"/>
    <xf numFmtId="0" fontId="2" fillId="78" borderId="111" applyNumberFormat="0" applyFont="0" applyAlignment="0" applyProtection="0"/>
    <xf numFmtId="0" fontId="134" fillId="75" borderId="112"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35" fillId="0" borderId="0" applyNumberFormat="0" applyFill="0" applyBorder="0" applyAlignment="0" applyProtection="0"/>
    <xf numFmtId="0" fontId="136" fillId="0" borderId="113" applyNumberFormat="0" applyFill="0" applyAlignment="0" applyProtection="0"/>
    <xf numFmtId="0" fontId="137" fillId="0" borderId="0" applyNumberForma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 fontId="2" fillId="0" borderId="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120" fillId="0" borderId="0" applyFont="0" applyFill="0" applyBorder="0" applyAlignment="0" applyProtection="0"/>
    <xf numFmtId="0" fontId="138" fillId="0" borderId="0"/>
    <xf numFmtId="0" fontId="2" fillId="0" borderId="0"/>
    <xf numFmtId="0" fontId="138" fillId="0" borderId="0"/>
    <xf numFmtId="0" fontId="1" fillId="0" borderId="0"/>
    <xf numFmtId="0" fontId="2" fillId="78" borderId="111" applyNumberFormat="0" applyFont="0" applyAlignment="0" applyProtection="0"/>
    <xf numFmtId="0" fontId="2" fillId="0" borderId="0"/>
    <xf numFmtId="0" fontId="8" fillId="0" borderId="0" applyNumberFormat="0" applyFill="0" applyBorder="0" applyAlignment="0" applyProtection="0"/>
    <xf numFmtId="0" fontId="2" fillId="0" borderId="0"/>
    <xf numFmtId="0" fontId="2" fillId="0" borderId="0"/>
    <xf numFmtId="0" fontId="2" fillId="0" borderId="0"/>
    <xf numFmtId="0" fontId="2" fillId="0" borderId="0" applyAlignment="0">
      <alignment vertical="top" wrapText="1"/>
      <protection locked="0"/>
    </xf>
    <xf numFmtId="43" fontId="2" fillId="0" borderId="0" applyFont="0" applyFill="0" applyBorder="0" applyAlignment="0" applyProtection="0"/>
    <xf numFmtId="0" fontId="2" fillId="0" borderId="0"/>
    <xf numFmtId="0" fontId="2" fillId="0" borderId="0"/>
    <xf numFmtId="0" fontId="2" fillId="0" borderId="0"/>
    <xf numFmtId="0" fontId="2" fillId="0" borderId="0" applyAlignment="0">
      <alignment vertical="top" wrapText="1"/>
      <protection locked="0"/>
    </xf>
    <xf numFmtId="0" fontId="2" fillId="0" borderId="0"/>
    <xf numFmtId="0" fontId="2" fillId="0" borderId="0"/>
    <xf numFmtId="0" fontId="2" fillId="78" borderId="111" applyNumberFormat="0" applyFont="0" applyAlignment="0" applyProtection="0"/>
    <xf numFmtId="44" fontId="2" fillId="0" borderId="0" applyFont="0" applyFill="0" applyBorder="0" applyAlignment="0" applyProtection="0"/>
    <xf numFmtId="0" fontId="1" fillId="0" borderId="0"/>
    <xf numFmtId="0" fontId="2" fillId="78" borderId="111" applyNumberFormat="0" applyFont="0" applyAlignment="0" applyProtection="0"/>
    <xf numFmtId="0" fontId="2"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38" fillId="0" borderId="0"/>
    <xf numFmtId="0" fontId="1" fillId="0" borderId="0"/>
    <xf numFmtId="0" fontId="1" fillId="32" borderId="103" applyNumberFormat="0" applyFont="0" applyAlignment="0" applyProtection="0"/>
    <xf numFmtId="0" fontId="1" fillId="0" borderId="0"/>
    <xf numFmtId="0" fontId="138" fillId="0" borderId="0"/>
    <xf numFmtId="0" fontId="2" fillId="0" borderId="0"/>
    <xf numFmtId="0" fontId="2" fillId="0" borderId="0"/>
    <xf numFmtId="0" fontId="2" fillId="0" borderId="0"/>
    <xf numFmtId="0" fontId="2" fillId="0" borderId="0"/>
    <xf numFmtId="0" fontId="2" fillId="0" borderId="0" applyAlignment="0">
      <alignment vertical="top" wrapText="1"/>
      <protection locked="0"/>
    </xf>
    <xf numFmtId="0" fontId="2" fillId="0" borderId="0"/>
    <xf numFmtId="0" fontId="2" fillId="0" borderId="0"/>
    <xf numFmtId="0" fontId="1" fillId="0" borderId="0"/>
    <xf numFmtId="0" fontId="1" fillId="32" borderId="103" applyNumberFormat="0" applyFont="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2" fillId="0" borderId="0"/>
    <xf numFmtId="0" fontId="2" fillId="0" borderId="0"/>
    <xf numFmtId="0" fontId="2" fillId="0" borderId="0" applyAlignment="0">
      <alignment vertical="top" wrapText="1"/>
      <protection locked="0"/>
    </xf>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32" borderId="103" applyNumberFormat="0" applyFont="0" applyAlignment="0" applyProtection="0"/>
    <xf numFmtId="0" fontId="1" fillId="0" borderId="0"/>
    <xf numFmtId="0" fontId="1" fillId="0" borderId="0"/>
    <xf numFmtId="0" fontId="2" fillId="0" borderId="0"/>
    <xf numFmtId="0" fontId="138" fillId="0" borderId="0"/>
    <xf numFmtId="0" fontId="1" fillId="0" borderId="0"/>
    <xf numFmtId="0" fontId="2" fillId="0" borderId="0"/>
    <xf numFmtId="44" fontId="1"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 fontId="2" fillId="0" borderId="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2" fillId="0" borderId="0" applyAlignment="0">
      <alignment vertical="top" wrapText="1"/>
      <protection locked="0"/>
    </xf>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applyNumberFormat="0" applyFill="0" applyBorder="0" applyAlignment="0" applyProtection="0"/>
    <xf numFmtId="43" fontId="2" fillId="0" borderId="0" applyFont="0" applyFill="0" applyBorder="0" applyAlignment="0" applyProtection="0"/>
    <xf numFmtId="0" fontId="2" fillId="78" borderId="111" applyNumberFormat="0" applyFont="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pplyAlignment="0">
      <alignment vertical="top" wrapText="1"/>
      <protection locked="0"/>
    </xf>
    <xf numFmtId="9" fontId="2" fillId="0" borderId="0" applyFont="0" applyFill="0" applyBorder="0" applyAlignment="0" applyProtection="0"/>
    <xf numFmtId="0" fontId="2" fillId="0" borderId="0"/>
    <xf numFmtId="0" fontId="1" fillId="0" borderId="0"/>
    <xf numFmtId="44" fontId="2" fillId="0" borderId="0" applyFon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1" fillId="0" borderId="0" applyFont="0" applyFill="0" applyBorder="0" applyAlignment="0" applyProtection="0"/>
    <xf numFmtId="0" fontId="2" fillId="0" borderId="0"/>
    <xf numFmtId="0" fontId="2" fillId="0" borderId="0"/>
    <xf numFmtId="0" fontId="141" fillId="0" borderId="0" applyNumberFormat="0" applyFill="0" applyBorder="0" applyAlignment="0" applyProtection="0"/>
    <xf numFmtId="0" fontId="142" fillId="0" borderId="0"/>
    <xf numFmtId="0" fontId="142" fillId="0" borderId="0"/>
    <xf numFmtId="0" fontId="144" fillId="0" borderId="0" applyNumberFormat="0" applyFill="0" applyBorder="0" applyAlignment="0" applyProtection="0"/>
    <xf numFmtId="0" fontId="142" fillId="0" borderId="0"/>
    <xf numFmtId="0" fontId="2" fillId="0" borderId="0"/>
    <xf numFmtId="0" fontId="2" fillId="0" borderId="0"/>
    <xf numFmtId="0" fontId="2" fillId="0" borderId="0"/>
    <xf numFmtId="0" fontId="2" fillId="0" borderId="0"/>
    <xf numFmtId="0" fontId="8" fillId="0" borderId="0" applyNumberFormat="0" applyFill="0" applyBorder="0" applyAlignment="0" applyProtection="0">
      <alignment vertical="top"/>
      <protection locked="0"/>
    </xf>
    <xf numFmtId="0" fontId="6" fillId="0" borderId="0"/>
    <xf numFmtId="0" fontId="2" fillId="0" borderId="0" applyNumberFormat="0" applyFill="0" applyBorder="0" applyAlignment="0" applyProtection="0"/>
    <xf numFmtId="0" fontId="121" fillId="57" borderId="0" applyNumberFormat="0" applyBorder="0" applyAlignment="0" applyProtection="0"/>
    <xf numFmtId="0" fontId="121" fillId="58" borderId="0" applyNumberFormat="0" applyBorder="0" applyAlignment="0" applyProtection="0"/>
    <xf numFmtId="0" fontId="121" fillId="59" borderId="0" applyNumberFormat="0" applyBorder="0" applyAlignment="0" applyProtection="0"/>
    <xf numFmtId="0" fontId="121" fillId="60" borderId="0" applyNumberFormat="0" applyBorder="0" applyAlignment="0" applyProtection="0"/>
    <xf numFmtId="0" fontId="121" fillId="61" borderId="0" applyNumberFormat="0" applyBorder="0" applyAlignment="0" applyProtection="0"/>
    <xf numFmtId="0" fontId="121" fillId="62" borderId="0" applyNumberFormat="0" applyBorder="0" applyAlignment="0" applyProtection="0"/>
    <xf numFmtId="0" fontId="121" fillId="63" borderId="0" applyNumberFormat="0" applyBorder="0" applyAlignment="0" applyProtection="0"/>
    <xf numFmtId="0" fontId="121" fillId="64" borderId="0" applyNumberFormat="0" applyBorder="0" applyAlignment="0" applyProtection="0"/>
    <xf numFmtId="0" fontId="121" fillId="65" borderId="0" applyNumberFormat="0" applyBorder="0" applyAlignment="0" applyProtection="0"/>
    <xf numFmtId="0" fontId="121" fillId="60" borderId="0" applyNumberFormat="0" applyBorder="0" applyAlignment="0" applyProtection="0"/>
    <xf numFmtId="0" fontId="121" fillId="63" borderId="0" applyNumberFormat="0" applyBorder="0" applyAlignment="0" applyProtection="0"/>
    <xf numFmtId="0" fontId="121" fillId="66" borderId="0" applyNumberFormat="0" applyBorder="0" applyAlignment="0" applyProtection="0"/>
    <xf numFmtId="44" fontId="2" fillId="0" borderId="0" applyFont="0" applyFill="0" applyBorder="0" applyAlignment="0" applyProtection="0"/>
    <xf numFmtId="0" fontId="2" fillId="0" borderId="0" applyNumberFormat="0" applyFill="0" applyBorder="0" applyAlignment="0" applyProtection="0"/>
    <xf numFmtId="43" fontId="6" fillId="0" borderId="0" applyFont="0" applyFill="0" applyBorder="0" applyAlignment="0" applyProtection="0"/>
    <xf numFmtId="0" fontId="7" fillId="0" borderId="0"/>
    <xf numFmtId="0" fontId="2" fillId="0" borderId="0"/>
    <xf numFmtId="0" fontId="2" fillId="0" borderId="0"/>
    <xf numFmtId="0" fontId="2" fillId="0" borderId="0"/>
    <xf numFmtId="0" fontId="138" fillId="0" borderId="0"/>
    <xf numFmtId="0" fontId="2" fillId="0" borderId="0"/>
    <xf numFmtId="0" fontId="138" fillId="0" borderId="0"/>
    <xf numFmtId="0" fontId="1" fillId="0" borderId="0"/>
    <xf numFmtId="0" fontId="2" fillId="0" borderId="0"/>
    <xf numFmtId="0" fontId="2" fillId="0" borderId="0"/>
    <xf numFmtId="0" fontId="2" fillId="0" borderId="0"/>
    <xf numFmtId="9" fontId="1" fillId="0" borderId="0" applyFont="0" applyFill="0" applyBorder="0" applyAlignment="0" applyProtection="0"/>
  </cellStyleXfs>
  <cellXfs count="1275">
    <xf numFmtId="0" fontId="0" fillId="0" borderId="0" xfId="0"/>
    <xf numFmtId="0" fontId="2" fillId="0" borderId="0" xfId="2"/>
    <xf numFmtId="0" fontId="3" fillId="2" borderId="0" xfId="2" applyFont="1" applyFill="1"/>
    <xf numFmtId="0" fontId="9" fillId="3" borderId="0" xfId="2" applyFont="1" applyFill="1"/>
    <xf numFmtId="164" fontId="10" fillId="3" borderId="2" xfId="2" applyNumberFormat="1" applyFont="1" applyFill="1" applyBorder="1" applyAlignment="1">
      <alignment vertical="top"/>
    </xf>
    <xf numFmtId="164" fontId="11" fillId="3" borderId="3" xfId="2" applyNumberFormat="1" applyFont="1" applyFill="1" applyBorder="1" applyAlignment="1">
      <alignment vertical="top"/>
    </xf>
    <xf numFmtId="164" fontId="10" fillId="3" borderId="3" xfId="2" applyNumberFormat="1" applyFont="1" applyFill="1" applyBorder="1" applyAlignment="1">
      <alignment vertical="top"/>
    </xf>
    <xf numFmtId="164" fontId="11" fillId="3" borderId="4" xfId="2" applyNumberFormat="1" applyFont="1" applyFill="1" applyBorder="1" applyAlignment="1">
      <alignment vertical="top"/>
    </xf>
    <xf numFmtId="164" fontId="10" fillId="3" borderId="4" xfId="2" applyNumberFormat="1" applyFont="1" applyFill="1" applyBorder="1" applyAlignment="1">
      <alignment vertical="top"/>
    </xf>
    <xf numFmtId="49" fontId="10" fillId="3" borderId="4" xfId="2" applyNumberFormat="1" applyFont="1" applyFill="1" applyBorder="1" applyAlignment="1">
      <alignment vertical="top"/>
    </xf>
    <xf numFmtId="49" fontId="10" fillId="3" borderId="5" xfId="2" applyNumberFormat="1" applyFont="1" applyFill="1" applyBorder="1" applyAlignment="1">
      <alignment vertical="top"/>
    </xf>
    <xf numFmtId="0" fontId="2" fillId="3" borderId="0" xfId="2" applyFont="1" applyFill="1"/>
    <xf numFmtId="164" fontId="10" fillId="3" borderId="6" xfId="2" applyNumberFormat="1" applyFont="1" applyFill="1" applyBorder="1" applyAlignment="1">
      <alignment vertical="top"/>
    </xf>
    <xf numFmtId="164" fontId="11" fillId="3" borderId="7" xfId="2" applyNumberFormat="1" applyFont="1" applyFill="1" applyBorder="1" applyAlignment="1">
      <alignment vertical="top"/>
    </xf>
    <xf numFmtId="164" fontId="10" fillId="3" borderId="7" xfId="2" applyNumberFormat="1" applyFont="1" applyFill="1" applyBorder="1" applyAlignment="1">
      <alignment vertical="top"/>
    </xf>
    <xf numFmtId="164" fontId="11" fillId="3" borderId="1" xfId="2" applyNumberFormat="1" applyFont="1" applyFill="1" applyBorder="1" applyAlignment="1">
      <alignment vertical="top"/>
    </xf>
    <xf numFmtId="164" fontId="10" fillId="3" borderId="1" xfId="2" applyNumberFormat="1" applyFont="1" applyFill="1" applyBorder="1" applyAlignment="1">
      <alignment vertical="top"/>
    </xf>
    <xf numFmtId="49" fontId="10" fillId="3" borderId="1" xfId="2" applyNumberFormat="1" applyFont="1" applyFill="1" applyBorder="1" applyAlignment="1">
      <alignment vertical="top"/>
    </xf>
    <xf numFmtId="49" fontId="10" fillId="3" borderId="8" xfId="2" applyNumberFormat="1" applyFont="1" applyFill="1" applyBorder="1" applyAlignment="1">
      <alignment vertical="top"/>
    </xf>
    <xf numFmtId="49" fontId="10" fillId="3" borderId="2" xfId="2" applyNumberFormat="1" applyFont="1" applyFill="1" applyBorder="1" applyAlignment="1">
      <alignment horizontal="center" wrapText="1"/>
    </xf>
    <xf numFmtId="49" fontId="11" fillId="3" borderId="4" xfId="2" applyNumberFormat="1" applyFont="1" applyFill="1" applyBorder="1" applyAlignment="1">
      <alignment horizontal="center" wrapText="1"/>
    </xf>
    <xf numFmtId="49" fontId="10" fillId="3" borderId="4" xfId="2" applyNumberFormat="1" applyFont="1" applyFill="1" applyBorder="1" applyAlignment="1">
      <alignment horizontal="center" wrapText="1"/>
    </xf>
    <xf numFmtId="49" fontId="10" fillId="3" borderId="5" xfId="2" applyNumberFormat="1" applyFont="1" applyFill="1" applyBorder="1" applyAlignment="1">
      <alignment horizontal="center" wrapText="1"/>
    </xf>
    <xf numFmtId="0" fontId="2" fillId="3" borderId="0" xfId="2" applyFont="1" applyFill="1" applyAlignment="1">
      <alignment horizontal="center" wrapText="1"/>
    </xf>
    <xf numFmtId="0" fontId="12" fillId="3" borderId="13" xfId="2" applyFont="1" applyFill="1" applyBorder="1" applyAlignment="1">
      <alignment horizontal="center"/>
    </xf>
    <xf numFmtId="0" fontId="12" fillId="3" borderId="14" xfId="2" applyFont="1" applyFill="1" applyBorder="1" applyAlignment="1">
      <alignment horizontal="center"/>
    </xf>
    <xf numFmtId="0" fontId="12" fillId="4" borderId="14" xfId="2" applyFont="1" applyFill="1" applyBorder="1" applyAlignment="1">
      <alignment horizontal="center"/>
    </xf>
    <xf numFmtId="0" fontId="9" fillId="3" borderId="14" xfId="2" applyFont="1" applyFill="1" applyBorder="1"/>
    <xf numFmtId="0" fontId="12" fillId="3" borderId="14" xfId="2" applyFont="1" applyFill="1" applyBorder="1"/>
    <xf numFmtId="0" fontId="13" fillId="3" borderId="15" xfId="2" applyFont="1" applyFill="1" applyBorder="1"/>
    <xf numFmtId="0" fontId="9" fillId="3" borderId="0" xfId="2" applyFont="1" applyFill="1" applyBorder="1"/>
    <xf numFmtId="0" fontId="9" fillId="3" borderId="0" xfId="2" applyFont="1" applyFill="1" applyBorder="1" applyAlignment="1">
      <alignment horizontal="left" indent="1"/>
    </xf>
    <xf numFmtId="165" fontId="9" fillId="3" borderId="0" xfId="10" applyNumberFormat="1" applyFont="1" applyFill="1"/>
    <xf numFmtId="0" fontId="13" fillId="3" borderId="0" xfId="2" applyFont="1" applyFill="1" applyBorder="1" applyAlignment="1">
      <alignment horizontal="left"/>
    </xf>
    <xf numFmtId="0" fontId="13" fillId="3" borderId="0" xfId="2" applyFont="1" applyFill="1"/>
    <xf numFmtId="0" fontId="14" fillId="3" borderId="0" xfId="2" applyFont="1" applyFill="1"/>
    <xf numFmtId="0" fontId="9" fillId="3" borderId="0" xfId="2" applyFont="1" applyFill="1" applyBorder="1" applyAlignment="1">
      <alignment horizontal="left"/>
    </xf>
    <xf numFmtId="0" fontId="9" fillId="3" borderId="0" xfId="2" applyFont="1" applyFill="1" applyBorder="1" applyAlignment="1"/>
    <xf numFmtId="0" fontId="5" fillId="3" borderId="0" xfId="2" applyFont="1" applyFill="1"/>
    <xf numFmtId="0" fontId="13" fillId="3" borderId="0" xfId="2" applyFont="1" applyFill="1" applyAlignment="1">
      <alignment horizontal="right"/>
    </xf>
    <xf numFmtId="0" fontId="9" fillId="3" borderId="0" xfId="2" applyFont="1" applyFill="1" applyAlignment="1">
      <alignment horizontal="right" indent="2"/>
    </xf>
    <xf numFmtId="44" fontId="9" fillId="3" borderId="1" xfId="10" applyFont="1" applyFill="1" applyBorder="1"/>
    <xf numFmtId="0" fontId="9" fillId="3" borderId="1" xfId="2" applyFont="1" applyFill="1" applyBorder="1"/>
    <xf numFmtId="0" fontId="9" fillId="5" borderId="1" xfId="2" applyFont="1" applyFill="1" applyBorder="1"/>
    <xf numFmtId="9" fontId="9" fillId="5" borderId="1" xfId="25" applyFont="1" applyFill="1" applyBorder="1"/>
    <xf numFmtId="9" fontId="9" fillId="3" borderId="1" xfId="25" applyFont="1" applyFill="1" applyBorder="1"/>
    <xf numFmtId="0" fontId="9" fillId="3" borderId="1" xfId="2" applyFont="1" applyFill="1" applyBorder="1" applyAlignment="1">
      <alignment horizontal="center"/>
    </xf>
    <xf numFmtId="9" fontId="9" fillId="5" borderId="1" xfId="2" applyNumberFormat="1" applyFont="1" applyFill="1" applyBorder="1"/>
    <xf numFmtId="0" fontId="9" fillId="6" borderId="1" xfId="2" applyFont="1" applyFill="1" applyBorder="1" applyAlignment="1">
      <alignment wrapText="1"/>
    </xf>
    <xf numFmtId="0" fontId="9" fillId="3" borderId="1" xfId="2" applyFont="1" applyFill="1" applyBorder="1" applyAlignment="1">
      <alignment wrapText="1"/>
    </xf>
    <xf numFmtId="0" fontId="9" fillId="7" borderId="1" xfId="2" applyFont="1" applyFill="1" applyBorder="1" applyAlignment="1">
      <alignment horizontal="center" vertical="center" wrapText="1"/>
    </xf>
    <xf numFmtId="0" fontId="9" fillId="5" borderId="1" xfId="2" applyFont="1" applyFill="1" applyBorder="1" applyAlignment="1">
      <alignment horizontal="center" vertical="center" wrapText="1"/>
    </xf>
    <xf numFmtId="0" fontId="9" fillId="6" borderId="1" xfId="2" applyFont="1" applyFill="1" applyBorder="1" applyAlignment="1">
      <alignment horizontal="center" vertical="center" wrapText="1"/>
    </xf>
    <xf numFmtId="44" fontId="9" fillId="0" borderId="0" xfId="10" applyFont="1" applyFill="1" applyBorder="1"/>
    <xf numFmtId="0" fontId="9" fillId="0" borderId="0" xfId="2" applyFont="1" applyFill="1" applyBorder="1"/>
    <xf numFmtId="9" fontId="9" fillId="0" borderId="0" xfId="2" applyNumberFormat="1" applyFont="1" applyFill="1" applyBorder="1"/>
    <xf numFmtId="9" fontId="9" fillId="0" borderId="0" xfId="25" applyFont="1" applyFill="1" applyBorder="1"/>
    <xf numFmtId="0" fontId="9" fillId="0" borderId="0" xfId="2" applyFont="1" applyFill="1" applyBorder="1" applyAlignment="1">
      <alignment wrapText="1"/>
    </xf>
    <xf numFmtId="0" fontId="9" fillId="0" borderId="0" xfId="2" applyFont="1" applyFill="1" applyBorder="1" applyAlignment="1">
      <alignment horizontal="center"/>
    </xf>
    <xf numFmtId="0" fontId="17" fillId="0" borderId="0" xfId="2" applyFont="1" applyFill="1" applyBorder="1" applyAlignment="1">
      <alignment horizontal="left"/>
    </xf>
    <xf numFmtId="9" fontId="9" fillId="5" borderId="1" xfId="10" applyNumberFormat="1" applyFont="1" applyFill="1" applyBorder="1"/>
    <xf numFmtId="9" fontId="9" fillId="3" borderId="1" xfId="10" applyNumberFormat="1" applyFont="1" applyFill="1" applyBorder="1"/>
    <xf numFmtId="0" fontId="9" fillId="3" borderId="1" xfId="10" applyNumberFormat="1" applyFont="1" applyFill="1" applyBorder="1"/>
    <xf numFmtId="37" fontId="9" fillId="3" borderId="1" xfId="10" applyNumberFormat="1" applyFont="1" applyFill="1" applyBorder="1"/>
    <xf numFmtId="0" fontId="9" fillId="3" borderId="0" xfId="2" applyFont="1" applyFill="1" applyAlignment="1">
      <alignment wrapText="1"/>
    </xf>
    <xf numFmtId="0" fontId="17" fillId="3" borderId="0" xfId="2" applyFont="1" applyFill="1" applyBorder="1"/>
    <xf numFmtId="0" fontId="18" fillId="3" borderId="0" xfId="2" applyFont="1" applyFill="1" applyBorder="1" applyAlignment="1">
      <alignment wrapText="1"/>
    </xf>
    <xf numFmtId="0" fontId="19" fillId="3" borderId="0" xfId="2" applyFont="1" applyFill="1" applyBorder="1" applyAlignment="1">
      <alignment horizontal="left" wrapText="1"/>
    </xf>
    <xf numFmtId="0" fontId="9" fillId="0" borderId="0" xfId="2" applyFont="1" applyFill="1"/>
    <xf numFmtId="166" fontId="18" fillId="0" borderId="0" xfId="25" applyNumberFormat="1" applyFont="1" applyFill="1" applyBorder="1" applyAlignment="1">
      <alignment horizontal="center"/>
    </xf>
    <xf numFmtId="0" fontId="13" fillId="0" borderId="0" xfId="2" applyFont="1" applyFill="1" applyBorder="1" applyAlignment="1">
      <alignment horizontal="left"/>
    </xf>
    <xf numFmtId="0" fontId="13" fillId="0" borderId="0" xfId="2" applyFont="1" applyFill="1" applyBorder="1" applyAlignment="1"/>
    <xf numFmtId="166" fontId="18" fillId="4" borderId="16" xfId="25" applyNumberFormat="1" applyFont="1" applyFill="1" applyBorder="1" applyAlignment="1">
      <alignment horizontal="center"/>
    </xf>
    <xf numFmtId="0" fontId="13" fillId="0" borderId="17" xfId="2" applyFont="1" applyFill="1" applyBorder="1" applyAlignment="1">
      <alignment horizontal="left"/>
    </xf>
    <xf numFmtId="0" fontId="13" fillId="0" borderId="18" xfId="2" applyFont="1" applyFill="1" applyBorder="1" applyAlignment="1">
      <alignment horizontal="left"/>
    </xf>
    <xf numFmtId="0" fontId="13" fillId="0" borderId="18" xfId="2" applyFont="1" applyFill="1" applyBorder="1" applyAlignment="1"/>
    <xf numFmtId="0" fontId="13" fillId="0" borderId="19" xfId="2" applyFont="1" applyFill="1" applyBorder="1" applyAlignment="1"/>
    <xf numFmtId="0" fontId="13" fillId="3" borderId="17" xfId="2" applyFont="1" applyFill="1" applyBorder="1" applyAlignment="1">
      <alignment horizontal="left"/>
    </xf>
    <xf numFmtId="0" fontId="13" fillId="3" borderId="18" xfId="2" applyFont="1" applyFill="1" applyBorder="1" applyAlignment="1">
      <alignment horizontal="left"/>
    </xf>
    <xf numFmtId="0" fontId="13" fillId="3" borderId="18" xfId="2" applyFont="1" applyFill="1" applyBorder="1" applyAlignment="1"/>
    <xf numFmtId="0" fontId="13" fillId="3" borderId="19" xfId="2" applyFont="1" applyFill="1" applyBorder="1" applyAlignment="1"/>
    <xf numFmtId="0" fontId="9" fillId="0" borderId="0" xfId="2" applyFont="1" applyFill="1" applyBorder="1" applyAlignment="1">
      <alignment vertical="center" wrapText="1"/>
    </xf>
    <xf numFmtId="0" fontId="21" fillId="3" borderId="0" xfId="2" applyFont="1" applyFill="1" applyAlignment="1">
      <alignment vertical="top"/>
    </xf>
    <xf numFmtId="0" fontId="22" fillId="3" borderId="0" xfId="2" applyFont="1" applyFill="1"/>
    <xf numFmtId="0" fontId="9" fillId="3" borderId="0" xfId="21" applyFont="1" applyFill="1"/>
    <xf numFmtId="0" fontId="9" fillId="3" borderId="0" xfId="21" applyFont="1" applyFill="1" applyAlignment="1">
      <alignment horizontal="center"/>
    </xf>
    <xf numFmtId="0" fontId="26" fillId="0" borderId="0" xfId="21" applyFont="1"/>
    <xf numFmtId="0" fontId="2" fillId="8" borderId="0" xfId="21" applyFont="1" applyFill="1"/>
    <xf numFmtId="0" fontId="27" fillId="8" borderId="20" xfId="22" applyFont="1" applyFill="1" applyBorder="1"/>
    <xf numFmtId="10" fontId="27" fillId="4" borderId="20" xfId="22" applyNumberFormat="1" applyFont="1" applyFill="1" applyBorder="1"/>
    <xf numFmtId="0" fontId="1" fillId="0" borderId="0" xfId="22"/>
    <xf numFmtId="0" fontId="3" fillId="0" borderId="1" xfId="22" applyFont="1" applyBorder="1"/>
    <xf numFmtId="2" fontId="1" fillId="0" borderId="0" xfId="22" applyNumberFormat="1"/>
    <xf numFmtId="17" fontId="1" fillId="0" borderId="0" xfId="22" applyNumberFormat="1"/>
    <xf numFmtId="2" fontId="1" fillId="7" borderId="21" xfId="22" applyNumberFormat="1" applyFill="1" applyBorder="1"/>
    <xf numFmtId="0" fontId="1" fillId="7" borderId="21" xfId="22" applyFill="1" applyBorder="1"/>
    <xf numFmtId="0" fontId="22" fillId="7" borderId="21" xfId="21" applyFont="1" applyFill="1" applyBorder="1" applyAlignment="1">
      <alignment horizontal="left" vertical="center"/>
    </xf>
    <xf numFmtId="0" fontId="2" fillId="0" borderId="0" xfId="21" applyFont="1"/>
    <xf numFmtId="167" fontId="3" fillId="0" borderId="0" xfId="21" applyNumberFormat="1" applyFont="1" applyFill="1"/>
    <xf numFmtId="0" fontId="3" fillId="0" borderId="0" xfId="21" applyFont="1" applyAlignment="1">
      <alignment horizontal="right"/>
    </xf>
    <xf numFmtId="0" fontId="26" fillId="0" borderId="0" xfId="21" applyFont="1" applyFill="1"/>
    <xf numFmtId="0" fontId="2" fillId="0" borderId="0" xfId="21" applyFont="1" applyFill="1"/>
    <xf numFmtId="0" fontId="3" fillId="0" borderId="0" xfId="21" applyFont="1"/>
    <xf numFmtId="0" fontId="26" fillId="8" borderId="0" xfId="21" applyFont="1" applyFill="1"/>
    <xf numFmtId="167" fontId="2" fillId="0" borderId="0" xfId="21" applyNumberFormat="1" applyFont="1"/>
    <xf numFmtId="44" fontId="2" fillId="0" borderId="0" xfId="21" applyNumberFormat="1" applyFont="1" applyFill="1" applyAlignment="1">
      <alignment horizontal="center"/>
    </xf>
    <xf numFmtId="2" fontId="2" fillId="0" borderId="0" xfId="21" applyNumberFormat="1" applyFont="1" applyAlignment="1">
      <alignment horizontal="center"/>
    </xf>
    <xf numFmtId="0" fontId="2" fillId="0" borderId="0" xfId="21" applyFont="1" applyAlignment="1">
      <alignment horizontal="left"/>
    </xf>
    <xf numFmtId="0" fontId="2" fillId="0" borderId="0" xfId="21" applyFont="1" applyAlignment="1">
      <alignment horizontal="center"/>
    </xf>
    <xf numFmtId="0" fontId="2" fillId="0" borderId="0" xfId="21" applyNumberFormat="1" applyFont="1" applyAlignment="1">
      <alignment horizontal="left"/>
    </xf>
    <xf numFmtId="167" fontId="3" fillId="9" borderId="20" xfId="21" applyNumberFormat="1" applyFont="1" applyFill="1" applyBorder="1" applyAlignment="1">
      <alignment horizontal="right"/>
    </xf>
    <xf numFmtId="43" fontId="28" fillId="0" borderId="20" xfId="4" applyFont="1" applyFill="1" applyBorder="1" applyAlignment="1">
      <alignment horizontal="right"/>
    </xf>
    <xf numFmtId="43" fontId="27" fillId="0" borderId="20" xfId="4" quotePrefix="1" applyFont="1" applyBorder="1"/>
    <xf numFmtId="0" fontId="2" fillId="0" borderId="20" xfId="21" quotePrefix="1" applyFont="1" applyBorder="1" applyAlignment="1">
      <alignment horizontal="center"/>
    </xf>
    <xf numFmtId="167" fontId="27" fillId="9" borderId="11" xfId="12" applyNumberFormat="1" applyFont="1" applyFill="1" applyBorder="1"/>
    <xf numFmtId="167" fontId="27" fillId="9" borderId="22" xfId="4" quotePrefix="1" applyNumberFormat="1" applyFont="1" applyFill="1" applyBorder="1"/>
    <xf numFmtId="168" fontId="27" fillId="9" borderId="11" xfId="4" quotePrefix="1" applyNumberFormat="1" applyFont="1" applyFill="1" applyBorder="1"/>
    <xf numFmtId="167" fontId="27" fillId="4" borderId="11" xfId="12" applyNumberFormat="1" applyFont="1" applyFill="1" applyBorder="1"/>
    <xf numFmtId="49" fontId="2" fillId="9" borderId="11" xfId="21" quotePrefix="1" applyNumberFormat="1" applyFont="1" applyFill="1" applyBorder="1" applyAlignment="1">
      <alignment horizontal="center"/>
    </xf>
    <xf numFmtId="49" fontId="2" fillId="9" borderId="23" xfId="21" quotePrefix="1" applyNumberFormat="1" applyFont="1" applyFill="1" applyBorder="1" applyAlignment="1">
      <alignment horizontal="center"/>
    </xf>
    <xf numFmtId="167" fontId="27" fillId="9" borderId="22" xfId="12" applyNumberFormat="1" applyFont="1" applyFill="1" applyBorder="1"/>
    <xf numFmtId="168" fontId="27" fillId="9" borderId="22" xfId="4" quotePrefix="1" applyNumberFormat="1" applyFont="1" applyFill="1" applyBorder="1"/>
    <xf numFmtId="167" fontId="27" fillId="4" borderId="22" xfId="12" applyNumberFormat="1" applyFont="1" applyFill="1" applyBorder="1"/>
    <xf numFmtId="49" fontId="2" fillId="9" borderId="22" xfId="21" quotePrefix="1" applyNumberFormat="1" applyFont="1" applyFill="1" applyBorder="1" applyAlignment="1">
      <alignment horizontal="center"/>
    </xf>
    <xf numFmtId="167" fontId="27" fillId="9" borderId="24" xfId="12" applyNumberFormat="1" applyFont="1" applyFill="1" applyBorder="1"/>
    <xf numFmtId="167" fontId="27" fillId="9" borderId="24" xfId="4" quotePrefix="1" applyNumberFormat="1" applyFont="1" applyFill="1" applyBorder="1"/>
    <xf numFmtId="168" fontId="27" fillId="9" borderId="24" xfId="4" quotePrefix="1" applyNumberFormat="1" applyFont="1" applyFill="1" applyBorder="1"/>
    <xf numFmtId="167" fontId="27" fillId="4" borderId="24" xfId="12" applyNumberFormat="1" applyFont="1" applyFill="1" applyBorder="1"/>
    <xf numFmtId="49" fontId="2" fillId="9" borderId="24" xfId="21" quotePrefix="1" applyNumberFormat="1" applyFont="1" applyFill="1" applyBorder="1" applyAlignment="1">
      <alignment horizontal="center"/>
    </xf>
    <xf numFmtId="49" fontId="2" fillId="9" borderId="25" xfId="21" quotePrefix="1" applyNumberFormat="1" applyFont="1" applyFill="1" applyBorder="1" applyAlignment="1">
      <alignment horizontal="center"/>
    </xf>
    <xf numFmtId="0" fontId="26" fillId="0" borderId="0" xfId="21" applyFont="1" applyAlignment="1">
      <alignment wrapText="1"/>
    </xf>
    <xf numFmtId="0" fontId="2" fillId="10" borderId="1" xfId="21" applyFont="1" applyFill="1" applyBorder="1" applyAlignment="1">
      <alignment horizontal="center" wrapText="1"/>
    </xf>
    <xf numFmtId="0" fontId="16" fillId="11" borderId="26" xfId="29" applyFont="1" applyFill="1" applyBorder="1" applyAlignment="1">
      <alignment horizontal="center" wrapText="1"/>
    </xf>
    <xf numFmtId="0" fontId="22" fillId="0" borderId="0" xfId="21" applyFont="1" applyFill="1" applyBorder="1" applyAlignment="1">
      <alignment horizontal="center" vertical="center"/>
    </xf>
    <xf numFmtId="43" fontId="27" fillId="0" borderId="0" xfId="4" quotePrefix="1" applyFont="1" applyBorder="1"/>
    <xf numFmtId="0" fontId="2" fillId="0" borderId="0" xfId="21" applyFont="1" applyBorder="1" applyAlignment="1">
      <alignment horizontal="left" wrapText="1"/>
    </xf>
    <xf numFmtId="167" fontId="16" fillId="0" borderId="0" xfId="29" applyNumberFormat="1" applyFont="1" applyFill="1" applyBorder="1" applyAlignment="1">
      <alignment horizontal="right" wrapText="1"/>
    </xf>
    <xf numFmtId="2" fontId="2" fillId="0" borderId="0" xfId="21" applyNumberFormat="1" applyFont="1" applyBorder="1" applyAlignment="1">
      <alignment horizontal="center"/>
    </xf>
    <xf numFmtId="0" fontId="2" fillId="0" borderId="0" xfId="21" applyFont="1" applyBorder="1" applyAlignment="1">
      <alignment horizontal="left"/>
    </xf>
    <xf numFmtId="0" fontId="2" fillId="0" borderId="0" xfId="21" applyFont="1" applyBorder="1" applyAlignment="1">
      <alignment horizontal="center"/>
    </xf>
    <xf numFmtId="43" fontId="27" fillId="0" borderId="27" xfId="4" quotePrefix="1" applyFont="1" applyBorder="1"/>
    <xf numFmtId="0" fontId="2" fillId="0" borderId="31" xfId="21" applyFont="1" applyBorder="1" applyAlignment="1">
      <alignment horizontal="left"/>
    </xf>
    <xf numFmtId="0" fontId="2" fillId="0" borderId="31" xfId="21" applyFont="1" applyBorder="1" applyAlignment="1">
      <alignment horizontal="center"/>
    </xf>
    <xf numFmtId="43" fontId="27" fillId="0" borderId="22" xfId="4" quotePrefix="1" applyFont="1" applyBorder="1"/>
    <xf numFmtId="0" fontId="2" fillId="0" borderId="33" xfId="21" applyFont="1" applyBorder="1" applyAlignment="1">
      <alignment horizontal="left"/>
    </xf>
    <xf numFmtId="0" fontId="2" fillId="0" borderId="33" xfId="21" applyFont="1" applyBorder="1" applyAlignment="1">
      <alignment horizontal="center"/>
    </xf>
    <xf numFmtId="0" fontId="16" fillId="0" borderId="33" xfId="29" applyFont="1" applyFill="1" applyBorder="1" applyAlignment="1">
      <alignment horizontal="left" wrapText="1"/>
    </xf>
    <xf numFmtId="43" fontId="27" fillId="0" borderId="24" xfId="4" quotePrefix="1" applyFont="1" applyBorder="1"/>
    <xf numFmtId="0" fontId="16" fillId="0" borderId="35" xfId="29" applyFont="1" applyFill="1" applyBorder="1" applyAlignment="1">
      <alignment horizontal="left" wrapText="1"/>
    </xf>
    <xf numFmtId="0" fontId="26" fillId="10" borderId="36" xfId="21" applyFont="1" applyFill="1" applyBorder="1" applyAlignment="1">
      <alignment horizontal="centerContinuous" wrapText="1"/>
    </xf>
    <xf numFmtId="0" fontId="26" fillId="10" borderId="37" xfId="21" applyFont="1" applyFill="1" applyBorder="1" applyAlignment="1">
      <alignment horizontal="centerContinuous" wrapText="1"/>
    </xf>
    <xf numFmtId="0" fontId="2" fillId="10" borderId="37" xfId="21" applyFont="1" applyFill="1" applyBorder="1" applyAlignment="1">
      <alignment horizontal="centerContinuous" wrapText="1"/>
    </xf>
    <xf numFmtId="0" fontId="2" fillId="10" borderId="1" xfId="21" applyFont="1" applyFill="1" applyBorder="1" applyAlignment="1">
      <alignment horizontal="centerContinuous" wrapText="1"/>
    </xf>
    <xf numFmtId="0" fontId="22" fillId="8" borderId="0" xfId="21" applyFont="1" applyFill="1" applyBorder="1" applyAlignment="1">
      <alignment horizontal="center" vertical="center"/>
    </xf>
    <xf numFmtId="0" fontId="22" fillId="12" borderId="0" xfId="21" applyFont="1" applyFill="1" applyBorder="1" applyAlignment="1">
      <alignment horizontal="center" vertical="center"/>
    </xf>
    <xf numFmtId="0" fontId="26" fillId="12" borderId="0" xfId="21" applyFont="1" applyFill="1"/>
    <xf numFmtId="0" fontId="22" fillId="12" borderId="0" xfId="21" applyFont="1" applyFill="1" applyBorder="1" applyAlignment="1">
      <alignment horizontal="left" vertical="center"/>
    </xf>
    <xf numFmtId="0" fontId="22" fillId="12" borderId="38" xfId="21" applyFont="1" applyFill="1" applyBorder="1" applyAlignment="1">
      <alignment horizontal="left" vertical="center"/>
    </xf>
    <xf numFmtId="0" fontId="22" fillId="12" borderId="18" xfId="21" applyFont="1" applyFill="1" applyBorder="1" applyAlignment="1">
      <alignment horizontal="left" vertical="center"/>
    </xf>
    <xf numFmtId="0" fontId="22" fillId="12" borderId="19" xfId="21" applyFont="1" applyFill="1" applyBorder="1" applyAlignment="1">
      <alignment horizontal="left" vertical="center"/>
    </xf>
    <xf numFmtId="43" fontId="27" fillId="0" borderId="27" xfId="4" quotePrefix="1" applyFont="1" applyFill="1" applyBorder="1"/>
    <xf numFmtId="0" fontId="2" fillId="0" borderId="31" xfId="21" applyFont="1" applyFill="1" applyBorder="1" applyAlignment="1">
      <alignment horizontal="left"/>
    </xf>
    <xf numFmtId="0" fontId="2" fillId="0" borderId="31" xfId="21" applyFont="1" applyFill="1" applyBorder="1" applyAlignment="1">
      <alignment horizontal="center"/>
    </xf>
    <xf numFmtId="43" fontId="27" fillId="0" borderId="22" xfId="4" quotePrefix="1" applyFont="1" applyFill="1" applyBorder="1"/>
    <xf numFmtId="0" fontId="2" fillId="0" borderId="33" xfId="21" applyFont="1" applyFill="1" applyBorder="1" applyAlignment="1">
      <alignment horizontal="left"/>
    </xf>
    <xf numFmtId="0" fontId="2" fillId="0" borderId="33" xfId="21" applyFont="1" applyFill="1" applyBorder="1" applyAlignment="1">
      <alignment horizontal="center"/>
    </xf>
    <xf numFmtId="43" fontId="27" fillId="0" borderId="24" xfId="4" quotePrefix="1" applyFont="1" applyFill="1" applyBorder="1"/>
    <xf numFmtId="0" fontId="13" fillId="3" borderId="0" xfId="21" applyFont="1" applyFill="1"/>
    <xf numFmtId="0" fontId="9" fillId="3" borderId="0" xfId="21" applyFont="1" applyFill="1" applyBorder="1" applyAlignment="1">
      <alignment horizontal="center"/>
    </xf>
    <xf numFmtId="0" fontId="9" fillId="3" borderId="0" xfId="21" applyFont="1" applyFill="1" applyBorder="1"/>
    <xf numFmtId="0" fontId="9" fillId="3" borderId="39" xfId="21" applyFont="1" applyFill="1" applyBorder="1" applyAlignment="1">
      <alignment horizontal="center"/>
    </xf>
    <xf numFmtId="44" fontId="13" fillId="3" borderId="40" xfId="21" applyNumberFormat="1" applyFont="1" applyFill="1" applyBorder="1"/>
    <xf numFmtId="0" fontId="9" fillId="3" borderId="40" xfId="21" applyFont="1" applyFill="1" applyBorder="1"/>
    <xf numFmtId="0" fontId="13" fillId="3" borderId="40" xfId="21" applyFont="1" applyFill="1" applyBorder="1" applyAlignment="1"/>
    <xf numFmtId="0" fontId="9" fillId="3" borderId="41" xfId="21" applyFont="1" applyFill="1" applyBorder="1"/>
    <xf numFmtId="0" fontId="9" fillId="3" borderId="42" xfId="21" applyFont="1" applyFill="1" applyBorder="1" applyAlignment="1">
      <alignment horizontal="center"/>
    </xf>
    <xf numFmtId="44" fontId="13" fillId="3" borderId="43" xfId="10" applyFont="1" applyFill="1" applyBorder="1"/>
    <xf numFmtId="0" fontId="9" fillId="3" borderId="43" xfId="21" applyFont="1" applyFill="1" applyBorder="1"/>
    <xf numFmtId="0" fontId="13" fillId="3" borderId="43" xfId="21" applyFont="1" applyFill="1" applyBorder="1" applyAlignment="1"/>
    <xf numFmtId="0" fontId="13" fillId="3" borderId="0" xfId="21" applyFont="1" applyFill="1" applyBorder="1" applyAlignment="1">
      <alignment horizontal="center"/>
    </xf>
    <xf numFmtId="44" fontId="13" fillId="3" borderId="0" xfId="21" applyNumberFormat="1" applyFont="1" applyFill="1" applyBorder="1"/>
    <xf numFmtId="0" fontId="13" fillId="3" borderId="0" xfId="21" applyFont="1" applyFill="1" applyBorder="1"/>
    <xf numFmtId="0" fontId="13" fillId="3" borderId="0" xfId="21" applyFont="1" applyFill="1" applyBorder="1" applyAlignment="1">
      <alignment horizontal="left" indent="3"/>
    </xf>
    <xf numFmtId="0" fontId="9" fillId="3" borderId="44" xfId="21" applyFont="1" applyFill="1" applyBorder="1"/>
    <xf numFmtId="0" fontId="13" fillId="3" borderId="42" xfId="21" applyFont="1" applyFill="1" applyBorder="1" applyAlignment="1">
      <alignment horizontal="center"/>
    </xf>
    <xf numFmtId="7" fontId="13" fillId="3" borderId="0" xfId="25" applyNumberFormat="1" applyFont="1" applyFill="1" applyBorder="1"/>
    <xf numFmtId="44" fontId="13" fillId="3" borderId="0" xfId="10" applyNumberFormat="1" applyFont="1" applyFill="1" applyBorder="1"/>
    <xf numFmtId="10" fontId="13" fillId="3" borderId="0" xfId="25" applyNumberFormat="1" applyFont="1" applyFill="1" applyBorder="1"/>
    <xf numFmtId="0" fontId="9" fillId="3" borderId="45" xfId="21" applyFont="1" applyFill="1" applyBorder="1"/>
    <xf numFmtId="10" fontId="13" fillId="3" borderId="42" xfId="25" applyNumberFormat="1" applyFont="1" applyFill="1" applyBorder="1" applyAlignment="1">
      <alignment horizontal="center"/>
    </xf>
    <xf numFmtId="165" fontId="13" fillId="3" borderId="0" xfId="10" applyNumberFormat="1" applyFont="1" applyFill="1" applyBorder="1"/>
    <xf numFmtId="165" fontId="13" fillId="3" borderId="46" xfId="21" applyNumberFormat="1" applyFont="1" applyFill="1" applyBorder="1"/>
    <xf numFmtId="165" fontId="13" fillId="3" borderId="47" xfId="21" applyNumberFormat="1" applyFont="1" applyFill="1" applyBorder="1"/>
    <xf numFmtId="165" fontId="13" fillId="3" borderId="0" xfId="21" applyNumberFormat="1" applyFont="1" applyFill="1" applyBorder="1"/>
    <xf numFmtId="0" fontId="14" fillId="3" borderId="0" xfId="21" applyFont="1" applyFill="1" applyBorder="1" applyAlignment="1">
      <alignment horizontal="center"/>
    </xf>
    <xf numFmtId="0" fontId="13" fillId="3" borderId="44" xfId="21" applyFont="1" applyFill="1" applyBorder="1" applyAlignment="1">
      <alignment horizontal="center"/>
    </xf>
    <xf numFmtId="10" fontId="9" fillId="3" borderId="42" xfId="25" applyNumberFormat="1" applyFont="1" applyFill="1" applyBorder="1" applyAlignment="1">
      <alignment horizontal="center"/>
    </xf>
    <xf numFmtId="165" fontId="9" fillId="3" borderId="0" xfId="10" applyNumberFormat="1" applyFont="1" applyFill="1" applyBorder="1"/>
    <xf numFmtId="10" fontId="9" fillId="7" borderId="0" xfId="25" applyNumberFormat="1" applyFont="1" applyFill="1" applyBorder="1" applyAlignment="1">
      <alignment horizontal="center"/>
    </xf>
    <xf numFmtId="0" fontId="9" fillId="3" borderId="0" xfId="21" applyFont="1" applyFill="1" applyBorder="1" applyAlignment="1">
      <alignment horizontal="left" indent="1"/>
    </xf>
    <xf numFmtId="0" fontId="9" fillId="3" borderId="46" xfId="21" applyFont="1" applyFill="1" applyBorder="1"/>
    <xf numFmtId="0" fontId="9" fillId="3" borderId="47" xfId="21" applyFont="1" applyFill="1" applyBorder="1"/>
    <xf numFmtId="10" fontId="9" fillId="3" borderId="0" xfId="25" applyNumberFormat="1" applyFont="1" applyFill="1" applyBorder="1" applyAlignment="1">
      <alignment horizontal="center"/>
    </xf>
    <xf numFmtId="0" fontId="29" fillId="3" borderId="0" xfId="21" applyFont="1" applyFill="1" applyBorder="1"/>
    <xf numFmtId="0" fontId="14" fillId="3" borderId="0" xfId="21" applyFont="1" applyFill="1" applyBorder="1"/>
    <xf numFmtId="165" fontId="13" fillId="3" borderId="1" xfId="21" applyNumberFormat="1" applyFont="1" applyFill="1" applyBorder="1"/>
    <xf numFmtId="165" fontId="9" fillId="3" borderId="0" xfId="21" applyNumberFormat="1" applyFont="1" applyFill="1" applyBorder="1"/>
    <xf numFmtId="165" fontId="9" fillId="0" borderId="0" xfId="10" applyNumberFormat="1" applyFont="1" applyFill="1" applyBorder="1"/>
    <xf numFmtId="3" fontId="9" fillId="3" borderId="46" xfId="21" applyNumberFormat="1" applyFont="1" applyFill="1" applyBorder="1"/>
    <xf numFmtId="3" fontId="9" fillId="3" borderId="47" xfId="21" applyNumberFormat="1" applyFont="1" applyFill="1" applyBorder="1"/>
    <xf numFmtId="3" fontId="9" fillId="3" borderId="0" xfId="21" applyNumberFormat="1" applyFont="1" applyFill="1" applyBorder="1"/>
    <xf numFmtId="3" fontId="13" fillId="3" borderId="46" xfId="21" applyNumberFormat="1" applyFont="1" applyFill="1" applyBorder="1"/>
    <xf numFmtId="3" fontId="13" fillId="3" borderId="47" xfId="21" applyNumberFormat="1" applyFont="1" applyFill="1" applyBorder="1"/>
    <xf numFmtId="3" fontId="13" fillId="4" borderId="1" xfId="21" applyNumberFormat="1" applyFont="1" applyFill="1" applyBorder="1"/>
    <xf numFmtId="0" fontId="13" fillId="3" borderId="42" xfId="21" applyFont="1" applyFill="1" applyBorder="1" applyAlignment="1">
      <alignment horizontal="center" wrapText="1"/>
    </xf>
    <xf numFmtId="0" fontId="13" fillId="3" borderId="0" xfId="21" applyFont="1" applyFill="1" applyBorder="1" applyAlignment="1">
      <alignment horizontal="center" wrapText="1"/>
    </xf>
    <xf numFmtId="0" fontId="9" fillId="3" borderId="21" xfId="21" applyFont="1" applyFill="1" applyBorder="1"/>
    <xf numFmtId="0" fontId="9" fillId="3" borderId="50" xfId="21" applyFont="1" applyFill="1" applyBorder="1"/>
    <xf numFmtId="44" fontId="13" fillId="3" borderId="0" xfId="10" applyFont="1" applyFill="1" applyBorder="1"/>
    <xf numFmtId="44" fontId="32" fillId="3" borderId="40" xfId="10" applyFont="1" applyFill="1" applyBorder="1"/>
    <xf numFmtId="44" fontId="13" fillId="3" borderId="0" xfId="25" applyNumberFormat="1" applyFont="1" applyFill="1" applyBorder="1"/>
    <xf numFmtId="0" fontId="9" fillId="3" borderId="0" xfId="21" applyFont="1" applyFill="1" applyBorder="1" applyAlignment="1"/>
    <xf numFmtId="0" fontId="29" fillId="3" borderId="44" xfId="21" applyFont="1" applyFill="1" applyBorder="1"/>
    <xf numFmtId="0" fontId="14" fillId="3" borderId="53" xfId="21" applyFont="1" applyFill="1" applyBorder="1" applyAlignment="1">
      <alignment horizontal="center"/>
    </xf>
    <xf numFmtId="0" fontId="14" fillId="3" borderId="54" xfId="21" applyFont="1" applyFill="1" applyBorder="1" applyAlignment="1">
      <alignment horizontal="center"/>
    </xf>
    <xf numFmtId="0" fontId="14" fillId="3" borderId="44" xfId="21" applyFont="1" applyFill="1" applyBorder="1" applyAlignment="1">
      <alignment horizontal="left"/>
    </xf>
    <xf numFmtId="10" fontId="9" fillId="3" borderId="0" xfId="25" applyNumberFormat="1" applyFont="1" applyFill="1" applyBorder="1"/>
    <xf numFmtId="44" fontId="9" fillId="3" borderId="0" xfId="10" applyFont="1" applyFill="1" applyBorder="1"/>
    <xf numFmtId="0" fontId="9" fillId="4" borderId="0" xfId="21" applyFont="1" applyFill="1" applyBorder="1" applyAlignment="1">
      <alignment horizontal="right"/>
    </xf>
    <xf numFmtId="44" fontId="9" fillId="4" borderId="0" xfId="10" applyFont="1" applyFill="1" applyBorder="1"/>
    <xf numFmtId="0" fontId="9" fillId="3" borderId="55" xfId="21" applyFont="1" applyFill="1" applyBorder="1" applyAlignment="1">
      <alignment horizontal="center"/>
    </xf>
    <xf numFmtId="0" fontId="9" fillId="3" borderId="55" xfId="21" applyFont="1" applyFill="1" applyBorder="1"/>
    <xf numFmtId="0" fontId="13" fillId="3" borderId="0" xfId="21" applyFont="1" applyFill="1" applyBorder="1" applyAlignment="1">
      <alignment vertical="center"/>
    </xf>
    <xf numFmtId="49" fontId="13" fillId="3" borderId="0" xfId="21" applyNumberFormat="1" applyFont="1" applyFill="1" applyAlignment="1">
      <alignment horizontal="center"/>
    </xf>
    <xf numFmtId="44" fontId="13" fillId="4" borderId="1" xfId="10" applyFont="1" applyFill="1" applyBorder="1"/>
    <xf numFmtId="44" fontId="11" fillId="4" borderId="1" xfId="10" applyFont="1" applyFill="1" applyBorder="1"/>
    <xf numFmtId="0" fontId="13" fillId="3" borderId="0" xfId="21" applyFont="1" applyFill="1" applyBorder="1" applyAlignment="1">
      <alignment horizontal="left"/>
    </xf>
    <xf numFmtId="0" fontId="9" fillId="4" borderId="0" xfId="21" applyFont="1" applyFill="1" applyBorder="1" applyAlignment="1">
      <alignment horizontal="center"/>
    </xf>
    <xf numFmtId="0" fontId="9" fillId="4" borderId="0" xfId="21" applyFont="1" applyFill="1"/>
    <xf numFmtId="0" fontId="11" fillId="12" borderId="0" xfId="21" applyFont="1" applyFill="1" applyAlignment="1">
      <alignment horizontal="center"/>
    </xf>
    <xf numFmtId="0" fontId="11" fillId="12" borderId="0" xfId="21" applyFont="1" applyFill="1" applyAlignment="1">
      <alignment horizontal="center" vertical="center"/>
    </xf>
    <xf numFmtId="0" fontId="34" fillId="3" borderId="0" xfId="21" applyFont="1" applyFill="1" applyAlignment="1">
      <alignment horizontal="center" vertical="top" textRotation="9"/>
    </xf>
    <xf numFmtId="0" fontId="35" fillId="3" borderId="0" xfId="21" applyFont="1" applyFill="1" applyAlignment="1">
      <alignment horizontal="left" vertical="center"/>
    </xf>
    <xf numFmtId="0" fontId="35" fillId="4" borderId="0" xfId="21" applyFont="1" applyFill="1" applyAlignment="1">
      <alignment horizontal="left" vertical="center"/>
    </xf>
    <xf numFmtId="0" fontId="36" fillId="3" borderId="0" xfId="21" applyFont="1" applyFill="1" applyAlignment="1">
      <alignment horizontal="left" vertical="center"/>
    </xf>
    <xf numFmtId="0" fontId="37" fillId="3" borderId="0" xfId="21" applyFont="1" applyFill="1"/>
    <xf numFmtId="0" fontId="38" fillId="3" borderId="0" xfId="21" applyFont="1" applyFill="1" applyAlignment="1">
      <alignment horizontal="left" vertical="center"/>
    </xf>
    <xf numFmtId="0" fontId="39" fillId="3" borderId="0" xfId="21" applyFont="1" applyFill="1" applyAlignment="1">
      <alignment horizontal="left" vertical="center"/>
    </xf>
    <xf numFmtId="0" fontId="40" fillId="3" borderId="0" xfId="21" applyFont="1" applyFill="1" applyAlignment="1">
      <alignment horizontal="left" vertical="center"/>
    </xf>
    <xf numFmtId="0" fontId="9" fillId="8" borderId="1" xfId="2" applyFont="1" applyFill="1" applyBorder="1" applyAlignment="1">
      <alignment horizontal="center" vertical="center" wrapText="1"/>
    </xf>
    <xf numFmtId="0" fontId="9" fillId="2" borderId="0" xfId="2" applyFont="1" applyFill="1"/>
    <xf numFmtId="165" fontId="9" fillId="2" borderId="0" xfId="10" applyNumberFormat="1" applyFont="1" applyFill="1"/>
    <xf numFmtId="0" fontId="14" fillId="2" borderId="0" xfId="2" applyFont="1" applyFill="1"/>
    <xf numFmtId="0" fontId="9" fillId="2" borderId="0" xfId="2" applyFont="1" applyFill="1" applyBorder="1"/>
    <xf numFmtId="0" fontId="9" fillId="2" borderId="0" xfId="2" applyFont="1" applyFill="1" applyBorder="1" applyAlignment="1">
      <alignment horizontal="left" indent="1"/>
    </xf>
    <xf numFmtId="42" fontId="10" fillId="0" borderId="11" xfId="2" applyNumberFormat="1" applyFont="1" applyFill="1" applyBorder="1" applyAlignment="1">
      <alignment vertical="top"/>
    </xf>
    <xf numFmtId="0" fontId="9" fillId="0" borderId="0" xfId="2" applyFont="1" applyFill="1" applyAlignment="1">
      <alignment horizontal="center"/>
    </xf>
    <xf numFmtId="0" fontId="9" fillId="0" borderId="61" xfId="2" applyFont="1" applyFill="1" applyBorder="1"/>
    <xf numFmtId="0" fontId="31" fillId="0" borderId="61" xfId="2" applyFont="1" applyFill="1" applyBorder="1" applyAlignment="1">
      <alignment horizontal="center" vertical="center"/>
    </xf>
    <xf numFmtId="0" fontId="9" fillId="2" borderId="0" xfId="2" applyFont="1" applyFill="1" applyAlignment="1">
      <alignment horizontal="center"/>
    </xf>
    <xf numFmtId="49" fontId="10" fillId="11" borderId="58" xfId="2" applyNumberFormat="1" applyFont="1" applyFill="1" applyBorder="1" applyAlignment="1">
      <alignment horizontal="center" wrapText="1"/>
    </xf>
    <xf numFmtId="49" fontId="10" fillId="11" borderId="58" xfId="2" applyNumberFormat="1" applyFont="1" applyFill="1" applyBorder="1" applyAlignment="1">
      <alignment horizontal="center"/>
    </xf>
    <xf numFmtId="49" fontId="10" fillId="11" borderId="59" xfId="2" applyNumberFormat="1" applyFont="1" applyFill="1" applyBorder="1" applyAlignment="1">
      <alignment horizontal="center" wrapText="1"/>
    </xf>
    <xf numFmtId="0" fontId="13" fillId="0" borderId="62" xfId="2" applyFont="1" applyFill="1" applyBorder="1" applyAlignment="1">
      <alignment horizontal="left" indent="1"/>
    </xf>
    <xf numFmtId="0" fontId="13" fillId="2" borderId="0" xfId="2" applyFont="1" applyFill="1" applyBorder="1" applyAlignment="1">
      <alignment horizontal="left"/>
    </xf>
    <xf numFmtId="0" fontId="15" fillId="2" borderId="0" xfId="2" applyFont="1" applyFill="1"/>
    <xf numFmtId="0" fontId="13" fillId="2" borderId="0" xfId="2" applyFont="1" applyFill="1"/>
    <xf numFmtId="0" fontId="5" fillId="2" borderId="0" xfId="2" applyFont="1" applyFill="1"/>
    <xf numFmtId="0" fontId="9" fillId="3" borderId="0" xfId="2" applyFont="1" applyFill="1" applyBorder="1" applyAlignment="1">
      <alignment horizontal="right"/>
    </xf>
    <xf numFmtId="0" fontId="9" fillId="3" borderId="0" xfId="2" applyFont="1" applyFill="1" applyAlignment="1">
      <alignment horizontal="right"/>
    </xf>
    <xf numFmtId="0" fontId="2" fillId="3" borderId="63" xfId="2" applyFont="1" applyFill="1" applyBorder="1"/>
    <xf numFmtId="0" fontId="2" fillId="3" borderId="0" xfId="2" applyFont="1" applyFill="1" applyBorder="1" applyAlignment="1">
      <alignment horizontal="right"/>
    </xf>
    <xf numFmtId="0" fontId="2" fillId="3" borderId="0" xfId="2" applyFont="1" applyFill="1" applyAlignment="1">
      <alignment horizontal="right"/>
    </xf>
    <xf numFmtId="0" fontId="2" fillId="3" borderId="64" xfId="2" applyFont="1" applyFill="1" applyBorder="1"/>
    <xf numFmtId="0" fontId="2" fillId="3" borderId="3" xfId="2" applyFont="1" applyFill="1" applyBorder="1"/>
    <xf numFmtId="0" fontId="2" fillId="3" borderId="4" xfId="2" applyFont="1" applyFill="1" applyBorder="1"/>
    <xf numFmtId="0" fontId="2" fillId="13" borderId="4" xfId="2" applyFont="1" applyFill="1" applyBorder="1"/>
    <xf numFmtId="0" fontId="2" fillId="3" borderId="65" xfId="2" applyFont="1" applyFill="1" applyBorder="1"/>
    <xf numFmtId="0" fontId="2" fillId="3" borderId="7" xfId="2" applyFont="1" applyFill="1" applyBorder="1"/>
    <xf numFmtId="0" fontId="2" fillId="3" borderId="1" xfId="2" applyFont="1" applyFill="1" applyBorder="1"/>
    <xf numFmtId="0" fontId="2" fillId="13" borderId="1" xfId="2" applyFont="1" applyFill="1" applyBorder="1"/>
    <xf numFmtId="0" fontId="2" fillId="3" borderId="66" xfId="2" applyFont="1" applyFill="1" applyBorder="1"/>
    <xf numFmtId="0" fontId="2" fillId="3" borderId="10" xfId="2" applyFont="1" applyFill="1" applyBorder="1"/>
    <xf numFmtId="0" fontId="2" fillId="3" borderId="11" xfId="2" applyFont="1" applyFill="1" applyBorder="1"/>
    <xf numFmtId="0" fontId="2" fillId="13" borderId="11" xfId="2" applyFont="1" applyFill="1" applyBorder="1"/>
    <xf numFmtId="0" fontId="2" fillId="3" borderId="67" xfId="2" applyFont="1" applyFill="1" applyBorder="1"/>
    <xf numFmtId="0" fontId="2" fillId="3" borderId="0" xfId="2" applyFont="1" applyFill="1" applyAlignment="1">
      <alignment vertical="center" wrapText="1"/>
    </xf>
    <xf numFmtId="0" fontId="2" fillId="7" borderId="68" xfId="2" applyFont="1" applyFill="1" applyBorder="1" applyAlignment="1">
      <alignment horizontal="center" vertical="center" wrapText="1"/>
    </xf>
    <xf numFmtId="0" fontId="2" fillId="7" borderId="69" xfId="2" applyFont="1" applyFill="1" applyBorder="1" applyAlignment="1">
      <alignment horizontal="center" vertical="center" wrapText="1"/>
    </xf>
    <xf numFmtId="0" fontId="2" fillId="7" borderId="51" xfId="2" applyFont="1" applyFill="1" applyBorder="1" applyAlignment="1">
      <alignment horizontal="center" vertical="center" wrapText="1"/>
    </xf>
    <xf numFmtId="0" fontId="2" fillId="13" borderId="58" xfId="2" applyFont="1" applyFill="1" applyBorder="1" applyAlignment="1">
      <alignment horizontal="center" vertical="center" wrapText="1"/>
    </xf>
    <xf numFmtId="0" fontId="2" fillId="7" borderId="19" xfId="2" applyFont="1" applyFill="1" applyBorder="1" applyAlignment="1">
      <alignment horizontal="center" vertical="center" wrapText="1"/>
    </xf>
    <xf numFmtId="10" fontId="9" fillId="3" borderId="38" xfId="27" applyNumberFormat="1" applyFont="1" applyFill="1" applyBorder="1" applyAlignment="1">
      <alignment horizontal="center" vertical="center"/>
    </xf>
    <xf numFmtId="0" fontId="9" fillId="3" borderId="19" xfId="2" applyFont="1" applyFill="1" applyBorder="1" applyAlignment="1">
      <alignment horizontal="right" vertical="center"/>
    </xf>
    <xf numFmtId="0" fontId="9" fillId="13" borderId="36" xfId="2" applyFont="1" applyFill="1" applyBorder="1"/>
    <xf numFmtId="0" fontId="9" fillId="13" borderId="37" xfId="2" applyFont="1" applyFill="1" applyBorder="1"/>
    <xf numFmtId="0" fontId="9" fillId="13" borderId="37" xfId="2" applyFont="1" applyFill="1" applyBorder="1" applyAlignment="1">
      <alignment horizontal="left" vertical="center"/>
    </xf>
    <xf numFmtId="0" fontId="9" fillId="13" borderId="7" xfId="2" applyFont="1" applyFill="1" applyBorder="1" applyAlignment="1">
      <alignment horizontal="left" vertical="center"/>
    </xf>
    <xf numFmtId="0" fontId="9" fillId="3" borderId="0" xfId="2" applyFont="1" applyFill="1" applyAlignment="1">
      <alignment horizontal="left" vertical="center"/>
    </xf>
    <xf numFmtId="0" fontId="5" fillId="3" borderId="0" xfId="2" applyFont="1" applyFill="1" applyAlignment="1">
      <alignment horizontal="left" vertical="center"/>
    </xf>
    <xf numFmtId="0" fontId="29" fillId="0" borderId="0" xfId="2" applyFont="1" applyFill="1" applyBorder="1"/>
    <xf numFmtId="0" fontId="2" fillId="0" borderId="0" xfId="2" applyFont="1" applyFill="1"/>
    <xf numFmtId="0" fontId="5" fillId="0" borderId="0" xfId="2" applyFont="1" applyFill="1"/>
    <xf numFmtId="0" fontId="9" fillId="0" borderId="0" xfId="2" applyFont="1" applyFill="1" applyBorder="1" applyAlignment="1">
      <alignment horizontal="right"/>
    </xf>
    <xf numFmtId="0" fontId="9" fillId="0" borderId="0" xfId="2" applyFont="1" applyFill="1" applyAlignment="1">
      <alignment horizontal="right"/>
    </xf>
    <xf numFmtId="0" fontId="2" fillId="0" borderId="0" xfId="2" applyFont="1" applyFill="1" applyAlignment="1">
      <alignment horizontal="right"/>
    </xf>
    <xf numFmtId="0" fontId="2" fillId="0" borderId="67" xfId="2" applyFont="1" applyFill="1" applyBorder="1"/>
    <xf numFmtId="0" fontId="2" fillId="0" borderId="11" xfId="2" applyFont="1" applyFill="1" applyBorder="1"/>
    <xf numFmtId="0" fontId="2" fillId="3" borderId="0" xfId="2" applyFont="1" applyFill="1" applyAlignment="1">
      <alignment vertical="center"/>
    </xf>
    <xf numFmtId="0" fontId="9" fillId="0" borderId="19" xfId="2" applyFont="1" applyFill="1" applyBorder="1" applyAlignment="1">
      <alignment horizontal="right" vertical="center"/>
    </xf>
    <xf numFmtId="0" fontId="9" fillId="0" borderId="0" xfId="2" applyFont="1" applyFill="1" applyAlignment="1">
      <alignment horizontal="left" vertical="center"/>
    </xf>
    <xf numFmtId="0" fontId="5" fillId="0" borderId="0" xfId="2" applyFont="1" applyFill="1" applyAlignment="1">
      <alignment horizontal="left" vertical="center"/>
    </xf>
    <xf numFmtId="0" fontId="41" fillId="3" borderId="0" xfId="2" applyFont="1" applyFill="1"/>
    <xf numFmtId="0" fontId="42" fillId="0" borderId="0" xfId="2" applyFont="1" applyFill="1"/>
    <xf numFmtId="0" fontId="42" fillId="3" borderId="0" xfId="2" applyFont="1" applyFill="1"/>
    <xf numFmtId="0" fontId="2" fillId="3" borderId="0" xfId="2" applyFont="1" applyFill="1" applyAlignment="1">
      <alignment horizontal="left" vertical="center"/>
    </xf>
    <xf numFmtId="0" fontId="3" fillId="3" borderId="0" xfId="2" applyFont="1" applyFill="1" applyAlignment="1">
      <alignment horizontal="left" vertical="center"/>
    </xf>
    <xf numFmtId="0" fontId="2" fillId="13" borderId="1" xfId="2" applyFont="1" applyFill="1" applyBorder="1" applyAlignment="1">
      <alignment horizontal="center" vertical="center" wrapText="1"/>
    </xf>
    <xf numFmtId="0" fontId="9" fillId="13" borderId="25" xfId="2" applyFont="1" applyFill="1" applyBorder="1" applyAlignment="1">
      <alignment horizontal="left" vertical="center"/>
    </xf>
    <xf numFmtId="0" fontId="9" fillId="13" borderId="20" xfId="2" applyFont="1" applyFill="1" applyBorder="1" applyAlignment="1">
      <alignment horizontal="left" vertical="center"/>
    </xf>
    <xf numFmtId="0" fontId="9" fillId="13" borderId="20" xfId="2" applyFont="1" applyFill="1" applyBorder="1"/>
    <xf numFmtId="0" fontId="9" fillId="13" borderId="34" xfId="2" applyFont="1" applyFill="1" applyBorder="1"/>
    <xf numFmtId="0" fontId="27" fillId="14" borderId="1" xfId="0" applyFont="1" applyFill="1" applyBorder="1" applyAlignment="1">
      <alignment horizontal="center" vertical="center"/>
    </xf>
    <xf numFmtId="0" fontId="27" fillId="0" borderId="1" xfId="0" applyFont="1" applyBorder="1" applyAlignment="1">
      <alignment vertical="top"/>
    </xf>
    <xf numFmtId="0" fontId="15" fillId="3" borderId="0" xfId="2" applyFont="1" applyFill="1"/>
    <xf numFmtId="0" fontId="43" fillId="3" borderId="0" xfId="17" applyFont="1" applyFill="1" applyAlignment="1" applyProtection="1"/>
    <xf numFmtId="0" fontId="44" fillId="0" borderId="0" xfId="2" applyNumberFormat="1" applyFont="1"/>
    <xf numFmtId="0" fontId="44" fillId="0" borderId="56" xfId="2" applyNumberFormat="1" applyFont="1" applyBorder="1"/>
    <xf numFmtId="0" fontId="44" fillId="0" borderId="56" xfId="2" applyNumberFormat="1" applyFont="1" applyBorder="1" applyAlignment="1">
      <alignment horizontal="centerContinuous"/>
    </xf>
    <xf numFmtId="49" fontId="44" fillId="0" borderId="0" xfId="2" applyNumberFormat="1" applyFont="1" applyFill="1" applyBorder="1" applyAlignment="1">
      <alignment vertical="top" wrapText="1"/>
    </xf>
    <xf numFmtId="0" fontId="46" fillId="0" borderId="0" xfId="2" applyNumberFormat="1" applyFont="1" applyProtection="1"/>
    <xf numFmtId="0" fontId="44" fillId="0" borderId="0" xfId="2" applyNumberFormat="1" applyFont="1" applyProtection="1"/>
    <xf numFmtId="0" fontId="47" fillId="0" borderId="0" xfId="2" applyFont="1" applyAlignment="1">
      <alignment horizontal="left"/>
    </xf>
    <xf numFmtId="0" fontId="48" fillId="0" borderId="0" xfId="2" applyNumberFormat="1" applyFont="1" applyProtection="1"/>
    <xf numFmtId="0" fontId="49" fillId="0" borderId="0" xfId="2" applyNumberFormat="1" applyFont="1" applyProtection="1"/>
    <xf numFmtId="0" fontId="50" fillId="0" borderId="0" xfId="2" applyNumberFormat="1" applyFont="1" applyProtection="1"/>
    <xf numFmtId="0" fontId="44" fillId="16" borderId="0" xfId="2" applyNumberFormat="1" applyFont="1" applyFill="1"/>
    <xf numFmtId="0" fontId="44" fillId="16" borderId="0" xfId="2" applyNumberFormat="1" applyFont="1" applyFill="1" applyAlignment="1">
      <alignment horizontal="left" wrapText="1"/>
    </xf>
    <xf numFmtId="0" fontId="51" fillId="16" borderId="0" xfId="2" quotePrefix="1" applyNumberFormat="1" applyFont="1" applyFill="1" applyAlignment="1">
      <alignment horizontal="left"/>
    </xf>
    <xf numFmtId="0" fontId="44" fillId="0" borderId="0" xfId="2" applyNumberFormat="1" applyFont="1" applyBorder="1"/>
    <xf numFmtId="0" fontId="52" fillId="0" borderId="0" xfId="2" applyNumberFormat="1" applyFont="1" applyBorder="1"/>
    <xf numFmtId="0" fontId="47" fillId="0" borderId="0" xfId="2" applyNumberFormat="1" applyFont="1"/>
    <xf numFmtId="0" fontId="45" fillId="15" borderId="73" xfId="2" applyFont="1" applyFill="1" applyBorder="1" applyAlignment="1">
      <alignment horizontal="center" vertical="top"/>
    </xf>
    <xf numFmtId="0" fontId="53" fillId="0" borderId="0" xfId="2" applyNumberFormat="1" applyFont="1"/>
    <xf numFmtId="0" fontId="48" fillId="0" borderId="0" xfId="2" applyNumberFormat="1" applyFont="1" applyAlignment="1">
      <alignment horizontal="left"/>
    </xf>
    <xf numFmtId="0" fontId="44" fillId="0" borderId="0" xfId="2" applyFont="1"/>
    <xf numFmtId="0" fontId="52" fillId="0" borderId="0" xfId="2" applyNumberFormat="1" applyFont="1"/>
    <xf numFmtId="0" fontId="46" fillId="0" borderId="0" xfId="2" applyNumberFormat="1" applyFont="1"/>
    <xf numFmtId="0" fontId="44" fillId="3" borderId="0" xfId="2" applyNumberFormat="1" applyFont="1" applyFill="1"/>
    <xf numFmtId="0" fontId="44" fillId="3" borderId="0" xfId="2" applyNumberFormat="1" applyFont="1" applyFill="1" applyAlignment="1">
      <alignment horizontal="left" wrapText="1"/>
    </xf>
    <xf numFmtId="0" fontId="50" fillId="0" borderId="0" xfId="2" applyNumberFormat="1" applyFont="1"/>
    <xf numFmtId="0" fontId="47" fillId="0" borderId="0" xfId="2" applyNumberFormat="1" applyFont="1" applyAlignment="1">
      <alignment horizontal="left" indent="1"/>
    </xf>
    <xf numFmtId="0" fontId="47" fillId="0" borderId="0" xfId="2" applyNumberFormat="1" applyFont="1" applyBorder="1"/>
    <xf numFmtId="0" fontId="49" fillId="0" borderId="0" xfId="2" applyNumberFormat="1" applyFont="1"/>
    <xf numFmtId="0" fontId="47" fillId="0" borderId="0" xfId="2" applyNumberFormat="1" applyFont="1" applyProtection="1"/>
    <xf numFmtId="0" fontId="48" fillId="0" borderId="0" xfId="2" applyNumberFormat="1" applyFont="1"/>
    <xf numFmtId="0" fontId="48" fillId="3" borderId="0" xfId="2" quotePrefix="1" applyNumberFormat="1" applyFont="1" applyFill="1" applyAlignment="1">
      <alignment horizontal="left"/>
    </xf>
    <xf numFmtId="0" fontId="54" fillId="16" borderId="0" xfId="2" applyNumberFormat="1" applyFont="1" applyFill="1"/>
    <xf numFmtId="0" fontId="54" fillId="16" borderId="0" xfId="2" applyNumberFormat="1" applyFont="1" applyFill="1" applyAlignment="1">
      <alignment horizontal="left" wrapText="1"/>
    </xf>
    <xf numFmtId="0" fontId="55" fillId="16" borderId="0" xfId="2" quotePrefix="1" applyNumberFormat="1" applyFont="1" applyFill="1" applyAlignment="1">
      <alignment horizontal="left"/>
    </xf>
    <xf numFmtId="49" fontId="47" fillId="0" borderId="0" xfId="2" applyNumberFormat="1" applyFont="1" applyFill="1" applyBorder="1" applyAlignment="1">
      <alignment vertical="top" wrapText="1"/>
    </xf>
    <xf numFmtId="0" fontId="47" fillId="3" borderId="0" xfId="2" applyNumberFormat="1" applyFont="1" applyFill="1"/>
    <xf numFmtId="0" fontId="45" fillId="3" borderId="0" xfId="2" applyNumberFormat="1" applyFont="1" applyFill="1" applyBorder="1" applyAlignment="1" applyProtection="1">
      <alignment horizontal="left" vertical="top" wrapText="1"/>
    </xf>
    <xf numFmtId="0" fontId="47" fillId="3" borderId="0" xfId="2" applyNumberFormat="1" applyFont="1" applyFill="1" applyProtection="1"/>
    <xf numFmtId="0" fontId="45" fillId="3" borderId="0" xfId="2" applyFont="1" applyFill="1" applyBorder="1" applyAlignment="1">
      <alignment horizontal="center" vertical="top"/>
    </xf>
    <xf numFmtId="0" fontId="48" fillId="3" borderId="0" xfId="2" applyNumberFormat="1" applyFont="1" applyFill="1" applyAlignment="1">
      <alignment horizontal="left"/>
    </xf>
    <xf numFmtId="0" fontId="48" fillId="3" borderId="0" xfId="2" applyNumberFormat="1" applyFont="1" applyFill="1"/>
    <xf numFmtId="0" fontId="44" fillId="3" borderId="0" xfId="2" applyNumberFormat="1" applyFont="1" applyFill="1" applyProtection="1"/>
    <xf numFmtId="0" fontId="44" fillId="3" borderId="0" xfId="2" applyNumberFormat="1" applyFont="1" applyFill="1" applyBorder="1" applyAlignment="1" applyProtection="1">
      <alignment vertical="top"/>
    </xf>
    <xf numFmtId="0" fontId="46" fillId="0" borderId="0" xfId="2" quotePrefix="1" applyNumberFormat="1" applyFont="1" applyAlignment="1">
      <alignment horizontal="left"/>
    </xf>
    <xf numFmtId="0" fontId="47" fillId="0" borderId="0" xfId="2" applyNumberFormat="1" applyFont="1" applyFill="1"/>
    <xf numFmtId="0" fontId="47" fillId="0" borderId="0" xfId="2" applyNumberFormat="1" applyFont="1" applyFill="1" applyBorder="1"/>
    <xf numFmtId="0" fontId="44" fillId="0" borderId="0" xfId="2" applyNumberFormat="1" applyFont="1" applyFill="1" applyBorder="1"/>
    <xf numFmtId="0" fontId="46" fillId="0" borderId="0" xfId="2" applyNumberFormat="1" applyFont="1" applyAlignment="1">
      <alignment horizontal="left"/>
    </xf>
    <xf numFmtId="0" fontId="48" fillId="0" borderId="0" xfId="2" applyNumberFormat="1" applyFont="1" applyAlignment="1">
      <alignment horizontal="left" vertical="top"/>
    </xf>
    <xf numFmtId="0" fontId="44" fillId="0" borderId="0" xfId="2" applyNumberFormat="1" applyFont="1" applyFill="1"/>
    <xf numFmtId="49" fontId="44" fillId="0" borderId="0" xfId="2" applyNumberFormat="1" applyFont="1" applyFill="1" applyBorder="1" applyAlignment="1">
      <alignment horizontal="left" vertical="top" wrapText="1"/>
    </xf>
    <xf numFmtId="0" fontId="45" fillId="0" borderId="74" xfId="2" applyNumberFormat="1" applyFont="1" applyFill="1" applyBorder="1" applyAlignment="1" applyProtection="1">
      <alignment vertical="top" wrapText="1"/>
    </xf>
    <xf numFmtId="0" fontId="45" fillId="0" borderId="75" xfId="2" applyNumberFormat="1" applyFont="1" applyFill="1" applyBorder="1" applyAlignment="1" applyProtection="1">
      <alignment vertical="top" wrapText="1"/>
    </xf>
    <xf numFmtId="0" fontId="45" fillId="0" borderId="76" xfId="2" applyNumberFormat="1" applyFont="1" applyFill="1" applyBorder="1" applyAlignment="1" applyProtection="1">
      <alignment vertical="top" wrapText="1"/>
    </xf>
    <xf numFmtId="0" fontId="45" fillId="0" borderId="77" xfId="2" applyNumberFormat="1" applyFont="1" applyFill="1" applyBorder="1" applyAlignment="1" applyProtection="1">
      <alignment vertical="top" wrapText="1"/>
    </xf>
    <xf numFmtId="0" fontId="45" fillId="0" borderId="0" xfId="2" applyNumberFormat="1" applyFont="1" applyFill="1" applyBorder="1" applyAlignment="1" applyProtection="1">
      <alignment vertical="top" wrapText="1"/>
    </xf>
    <xf numFmtId="0" fontId="45" fillId="0" borderId="78" xfId="2" applyNumberFormat="1" applyFont="1" applyFill="1" applyBorder="1" applyAlignment="1" applyProtection="1">
      <alignment vertical="top" wrapText="1"/>
    </xf>
    <xf numFmtId="0" fontId="45" fillId="0" borderId="79" xfId="2" applyNumberFormat="1" applyFont="1" applyFill="1" applyBorder="1" applyAlignment="1" applyProtection="1">
      <alignment vertical="top" wrapText="1"/>
    </xf>
    <xf numFmtId="0" fontId="45" fillId="0" borderId="80" xfId="2" applyNumberFormat="1" applyFont="1" applyFill="1" applyBorder="1" applyAlignment="1" applyProtection="1">
      <alignment vertical="top" wrapText="1"/>
    </xf>
    <xf numFmtId="0" fontId="45" fillId="0" borderId="81" xfId="2" applyNumberFormat="1" applyFont="1" applyFill="1" applyBorder="1" applyAlignment="1" applyProtection="1">
      <alignment vertical="top" wrapText="1"/>
    </xf>
    <xf numFmtId="0" fontId="53" fillId="0" borderId="0" xfId="2" applyNumberFormat="1" applyFont="1" applyFill="1"/>
    <xf numFmtId="0" fontId="44" fillId="0" borderId="0" xfId="2" applyNumberFormat="1" applyFont="1" applyFill="1" applyBorder="1" applyAlignment="1" applyProtection="1">
      <alignment vertical="top"/>
    </xf>
    <xf numFmtId="0" fontId="47" fillId="0" borderId="0" xfId="2" quotePrefix="1" applyNumberFormat="1" applyFont="1" applyAlignment="1" applyProtection="1">
      <alignment horizontal="left"/>
    </xf>
    <xf numFmtId="0" fontId="44" fillId="0" borderId="0" xfId="2" quotePrefix="1" applyNumberFormat="1" applyFont="1" applyAlignment="1" applyProtection="1">
      <alignment horizontal="left"/>
    </xf>
    <xf numFmtId="0" fontId="44" fillId="0" borderId="78" xfId="2" applyNumberFormat="1" applyFont="1" applyBorder="1" applyProtection="1"/>
    <xf numFmtId="0" fontId="47" fillId="0" borderId="0" xfId="2" applyFont="1" applyAlignment="1">
      <alignment vertical="top"/>
    </xf>
    <xf numFmtId="0" fontId="47" fillId="0" borderId="0" xfId="2" applyFont="1" applyFill="1" applyAlignment="1">
      <alignment vertical="top"/>
    </xf>
    <xf numFmtId="0" fontId="47" fillId="0" borderId="0" xfId="2" applyFont="1"/>
    <xf numFmtId="0" fontId="56" fillId="0" borderId="75" xfId="2" applyFont="1" applyFill="1" applyBorder="1" applyAlignment="1">
      <alignment horizontal="left" vertical="top"/>
    </xf>
    <xf numFmtId="49" fontId="52" fillId="0" borderId="0" xfId="2" applyNumberFormat="1" applyFont="1" applyAlignment="1">
      <alignment horizontal="right" vertical="top"/>
    </xf>
    <xf numFmtId="0" fontId="52" fillId="0" borderId="0" xfId="2" applyFont="1" applyAlignment="1">
      <alignment horizontal="right" vertical="top"/>
    </xf>
    <xf numFmtId="0" fontId="47" fillId="0" borderId="0" xfId="2" applyFont="1" applyBorder="1" applyAlignment="1">
      <alignment vertical="top"/>
    </xf>
    <xf numFmtId="0" fontId="47" fillId="0" borderId="0" xfId="2" applyNumberFormat="1" applyFont="1" applyAlignment="1" applyProtection="1">
      <alignment vertical="top"/>
    </xf>
    <xf numFmtId="0" fontId="47" fillId="17" borderId="73" xfId="2" applyNumberFormat="1" applyFont="1" applyFill="1" applyBorder="1" applyAlignment="1" applyProtection="1">
      <alignment vertical="top"/>
    </xf>
    <xf numFmtId="0" fontId="52" fillId="0" borderId="0" xfId="2" applyNumberFormat="1" applyFont="1" applyAlignment="1" applyProtection="1">
      <alignment horizontal="right" vertical="top"/>
    </xf>
    <xf numFmtId="0" fontId="48" fillId="0" borderId="0" xfId="2" applyNumberFormat="1" applyFont="1" applyBorder="1" applyAlignment="1" applyProtection="1">
      <alignment horizontal="right" vertical="top"/>
    </xf>
    <xf numFmtId="0" fontId="48" fillId="0" borderId="0" xfId="2" applyNumberFormat="1" applyFont="1" applyBorder="1" applyAlignment="1" applyProtection="1">
      <alignment vertical="top"/>
    </xf>
    <xf numFmtId="0" fontId="57" fillId="0" borderId="0" xfId="2" applyNumberFormat="1" applyFont="1" applyAlignment="1" applyProtection="1">
      <alignment vertical="top"/>
    </xf>
    <xf numFmtId="0" fontId="58" fillId="0" borderId="0" xfId="2" applyNumberFormat="1" applyFont="1" applyBorder="1" applyAlignment="1" applyProtection="1">
      <alignment vertical="top"/>
    </xf>
    <xf numFmtId="0" fontId="57" fillId="0" borderId="0" xfId="2" applyNumberFormat="1" applyFont="1" applyBorder="1" applyAlignment="1" applyProtection="1">
      <alignment vertical="top"/>
    </xf>
    <xf numFmtId="0" fontId="57" fillId="18" borderId="0" xfId="2" applyNumberFormat="1" applyFont="1" applyFill="1" applyAlignment="1" applyProtection="1">
      <alignment vertical="top"/>
    </xf>
    <xf numFmtId="0" fontId="47" fillId="18" borderId="0" xfId="2" applyNumberFormat="1" applyFont="1" applyFill="1" applyAlignment="1" applyProtection="1">
      <alignment vertical="top"/>
    </xf>
    <xf numFmtId="0" fontId="59" fillId="0" borderId="0" xfId="2" applyNumberFormat="1" applyFont="1"/>
    <xf numFmtId="0" fontId="59" fillId="0" borderId="0" xfId="2" applyFont="1"/>
    <xf numFmtId="0" fontId="59" fillId="0" borderId="0" xfId="2" applyNumberFormat="1" applyFont="1" applyAlignment="1">
      <alignment horizontal="left"/>
    </xf>
    <xf numFmtId="0" fontId="61" fillId="0" borderId="0" xfId="2" applyNumberFormat="1" applyFont="1"/>
    <xf numFmtId="0" fontId="61" fillId="0" borderId="0" xfId="2" applyNumberFormat="1" applyFont="1" applyAlignment="1">
      <alignment horizontal="right" vertical="top"/>
    </xf>
    <xf numFmtId="0" fontId="62" fillId="0" borderId="0" xfId="2" applyNumberFormat="1" applyFont="1"/>
    <xf numFmtId="0" fontId="63" fillId="0" borderId="0" xfId="2" quotePrefix="1" applyNumberFormat="1" applyFont="1" applyAlignment="1">
      <alignment horizontal="left"/>
    </xf>
    <xf numFmtId="42" fontId="64" fillId="0" borderId="0" xfId="10" applyNumberFormat="1" applyFont="1"/>
    <xf numFmtId="42" fontId="64" fillId="0" borderId="0" xfId="10" applyNumberFormat="1" applyFont="1" applyAlignment="1">
      <alignment horizontal="center"/>
    </xf>
    <xf numFmtId="37" fontId="65" fillId="0" borderId="0" xfId="10" applyNumberFormat="1" applyFont="1" applyAlignment="1">
      <alignment horizontal="right"/>
    </xf>
    <xf numFmtId="170" fontId="66" fillId="15" borderId="82" xfId="3" applyNumberFormat="1" applyFont="1" applyFill="1" applyBorder="1"/>
    <xf numFmtId="170" fontId="66" fillId="15" borderId="70" xfId="3" applyNumberFormat="1" applyFont="1" applyFill="1" applyBorder="1"/>
    <xf numFmtId="170" fontId="66" fillId="15" borderId="73" xfId="3" applyNumberFormat="1" applyFont="1" applyFill="1" applyBorder="1"/>
    <xf numFmtId="165" fontId="67" fillId="0" borderId="0" xfId="10" applyNumberFormat="1" applyFont="1" applyBorder="1"/>
    <xf numFmtId="42" fontId="65" fillId="0" borderId="0" xfId="10" applyNumberFormat="1" applyFont="1" applyBorder="1"/>
    <xf numFmtId="42" fontId="67" fillId="0" borderId="0" xfId="10" applyNumberFormat="1" applyFont="1" applyBorder="1"/>
    <xf numFmtId="165" fontId="68" fillId="0" borderId="0" xfId="10" applyNumberFormat="1" applyFont="1" applyBorder="1"/>
    <xf numFmtId="42" fontId="64" fillId="0" borderId="0" xfId="10" applyNumberFormat="1" applyFont="1" applyBorder="1"/>
    <xf numFmtId="42" fontId="64" fillId="0" borderId="0" xfId="10" applyNumberFormat="1" applyFont="1" applyBorder="1" applyAlignment="1">
      <alignment horizontal="left"/>
    </xf>
    <xf numFmtId="42" fontId="65" fillId="0" borderId="0" xfId="10" applyNumberFormat="1" applyFont="1" applyBorder="1" applyAlignment="1">
      <alignment horizontal="left"/>
    </xf>
    <xf numFmtId="37" fontId="70" fillId="0" borderId="0" xfId="10" applyNumberFormat="1" applyFont="1" applyBorder="1" applyAlignment="1">
      <alignment horizontal="left"/>
    </xf>
    <xf numFmtId="0" fontId="2" fillId="18" borderId="0" xfId="2" applyNumberFormat="1" applyFill="1" applyProtection="1"/>
    <xf numFmtId="0" fontId="2" fillId="18" borderId="0" xfId="2" applyNumberFormat="1" applyFill="1" applyBorder="1" applyProtection="1"/>
    <xf numFmtId="0" fontId="2" fillId="18" borderId="0" xfId="2" applyNumberFormat="1" applyFill="1" applyAlignment="1" applyProtection="1">
      <alignment horizontal="right"/>
    </xf>
    <xf numFmtId="37" fontId="65" fillId="0" borderId="0" xfId="10" applyNumberFormat="1" applyFont="1" applyBorder="1" applyAlignment="1">
      <alignment horizontal="right"/>
    </xf>
    <xf numFmtId="0" fontId="2" fillId="0" borderId="0" xfId="2" applyAlignment="1">
      <alignment horizontal="right"/>
    </xf>
    <xf numFmtId="0" fontId="3" fillId="0" borderId="0" xfId="2" applyFont="1"/>
    <xf numFmtId="42" fontId="3" fillId="19" borderId="43" xfId="2" applyNumberFormat="1" applyFont="1" applyFill="1" applyBorder="1"/>
    <xf numFmtId="42" fontId="2" fillId="19" borderId="43" xfId="2" applyNumberFormat="1" applyFont="1" applyFill="1" applyBorder="1"/>
    <xf numFmtId="0" fontId="3" fillId="19" borderId="43" xfId="2" applyFont="1" applyFill="1" applyBorder="1"/>
    <xf numFmtId="42" fontId="65" fillId="0" borderId="0" xfId="10" applyNumberFormat="1" applyFont="1"/>
    <xf numFmtId="0" fontId="3" fillId="0" borderId="0" xfId="2" applyFont="1" applyAlignment="1">
      <alignment horizontal="right"/>
    </xf>
    <xf numFmtId="42" fontId="65" fillId="20" borderId="43" xfId="10" applyNumberFormat="1" applyFont="1" applyFill="1" applyBorder="1"/>
    <xf numFmtId="42" fontId="64" fillId="17" borderId="73" xfId="10" applyNumberFormat="1" applyFont="1" applyFill="1" applyBorder="1"/>
    <xf numFmtId="37" fontId="65" fillId="0" borderId="0" xfId="10" applyNumberFormat="1" applyFont="1" applyFill="1" applyAlignment="1">
      <alignment horizontal="center"/>
    </xf>
    <xf numFmtId="37" fontId="65" fillId="0" borderId="0" xfId="10" applyNumberFormat="1" applyFont="1" applyFill="1" applyAlignment="1">
      <alignment horizontal="right"/>
    </xf>
    <xf numFmtId="42" fontId="65" fillId="0" borderId="0" xfId="10" applyNumberFormat="1" applyFont="1" applyFill="1" applyAlignment="1">
      <alignment horizontal="center"/>
    </xf>
    <xf numFmtId="0" fontId="3" fillId="0" borderId="43" xfId="2" applyFont="1" applyBorder="1" applyAlignment="1">
      <alignment horizontal="center"/>
    </xf>
    <xf numFmtId="0" fontId="13" fillId="0" borderId="83" xfId="2" applyFont="1" applyBorder="1" applyAlignment="1">
      <alignment horizontal="center" vertical="top"/>
    </xf>
    <xf numFmtId="0" fontId="13" fillId="0" borderId="83" xfId="2" applyFont="1" applyBorder="1" applyAlignment="1">
      <alignment horizontal="center" vertical="top" wrapText="1"/>
    </xf>
    <xf numFmtId="0" fontId="3" fillId="0" borderId="83" xfId="2" applyFont="1" applyBorder="1"/>
    <xf numFmtId="0" fontId="3" fillId="0" borderId="11" xfId="2" applyFont="1" applyBorder="1" applyAlignment="1">
      <alignment vertical="center" wrapText="1"/>
    </xf>
    <xf numFmtId="0" fontId="2" fillId="0" borderId="0" xfId="2" applyNumberFormat="1"/>
    <xf numFmtId="42" fontId="65" fillId="21" borderId="43" xfId="10" applyNumberFormat="1" applyFont="1" applyFill="1" applyBorder="1" applyAlignment="1">
      <alignment horizontal="left"/>
    </xf>
    <xf numFmtId="42" fontId="65" fillId="21" borderId="43" xfId="10" applyNumberFormat="1" applyFont="1" applyFill="1" applyBorder="1"/>
    <xf numFmtId="0" fontId="64" fillId="0" borderId="0" xfId="10" applyNumberFormat="1" applyFont="1" applyBorder="1" applyAlignment="1"/>
    <xf numFmtId="42" fontId="2" fillId="17" borderId="0" xfId="2" applyNumberFormat="1" applyFill="1"/>
    <xf numFmtId="42" fontId="65" fillId="17" borderId="0" xfId="10" applyNumberFormat="1" applyFont="1" applyFill="1" applyBorder="1" applyAlignment="1">
      <alignment horizontal="left"/>
    </xf>
    <xf numFmtId="170" fontId="64" fillId="17" borderId="0" xfId="3" applyNumberFormat="1" applyFont="1" applyFill="1" applyBorder="1"/>
    <xf numFmtId="0" fontId="64" fillId="0" borderId="0" xfId="10" applyNumberFormat="1" applyFont="1" applyBorder="1"/>
    <xf numFmtId="37" fontId="64" fillId="0" borderId="0" xfId="10" applyNumberFormat="1" applyFont="1" applyBorder="1" applyAlignment="1">
      <alignment horizontal="center"/>
    </xf>
    <xf numFmtId="0" fontId="19" fillId="15" borderId="85" xfId="2" applyFont="1" applyFill="1" applyBorder="1" applyAlignment="1">
      <alignment horizontal="center" vertical="center" wrapText="1"/>
    </xf>
    <xf numFmtId="42" fontId="65" fillId="0" borderId="83" xfId="10" applyNumberFormat="1" applyFont="1" applyBorder="1"/>
    <xf numFmtId="42" fontId="70" fillId="0" borderId="0" xfId="10" applyNumberFormat="1" applyFont="1" applyBorder="1" applyAlignment="1">
      <alignment horizontal="left"/>
    </xf>
    <xf numFmtId="0" fontId="64" fillId="0" borderId="0" xfId="10" applyNumberFormat="1" applyFont="1" applyBorder="1" applyAlignment="1">
      <alignment horizontal="left"/>
    </xf>
    <xf numFmtId="42" fontId="72" fillId="0" borderId="0" xfId="10" applyNumberFormat="1" applyFont="1" applyBorder="1"/>
    <xf numFmtId="0" fontId="9" fillId="0" borderId="0" xfId="2" applyFont="1"/>
    <xf numFmtId="0" fontId="72" fillId="0" borderId="0" xfId="10" applyNumberFormat="1" applyFont="1" applyBorder="1" applyAlignment="1"/>
    <xf numFmtId="0" fontId="72" fillId="0" borderId="0" xfId="10" applyNumberFormat="1" applyFont="1" applyBorder="1" applyAlignment="1">
      <alignment horizontal="center"/>
    </xf>
    <xf numFmtId="42" fontId="73" fillId="0" borderId="0" xfId="10" applyNumberFormat="1" applyFont="1" applyBorder="1"/>
    <xf numFmtId="37" fontId="73" fillId="0" borderId="0" xfId="10" applyNumberFormat="1" applyFont="1" applyBorder="1" applyAlignment="1">
      <alignment horizontal="right"/>
    </xf>
    <xf numFmtId="42" fontId="72" fillId="0" borderId="0" xfId="10" applyNumberFormat="1" applyFont="1"/>
    <xf numFmtId="42" fontId="72" fillId="0" borderId="0" xfId="10" applyNumberFormat="1" applyFont="1" applyBorder="1" applyAlignment="1">
      <alignment horizontal="left"/>
    </xf>
    <xf numFmtId="42" fontId="73" fillId="0" borderId="0" xfId="10" applyNumberFormat="1" applyFont="1"/>
    <xf numFmtId="37" fontId="73" fillId="0" borderId="0" xfId="10" applyNumberFormat="1" applyFont="1" applyAlignment="1">
      <alignment horizontal="right"/>
    </xf>
    <xf numFmtId="42" fontId="72" fillId="0" borderId="0" xfId="10" applyNumberFormat="1" applyFont="1" applyAlignment="1">
      <alignment horizontal="center"/>
    </xf>
    <xf numFmtId="0" fontId="2" fillId="0" borderId="0" xfId="2" applyNumberFormat="1" applyProtection="1"/>
    <xf numFmtId="0" fontId="74" fillId="0" borderId="0" xfId="2" applyNumberFormat="1" applyFont="1" applyBorder="1" applyProtection="1"/>
    <xf numFmtId="0" fontId="2" fillId="0" borderId="0" xfId="2" applyNumberFormat="1" applyBorder="1" applyProtection="1"/>
    <xf numFmtId="0" fontId="75" fillId="0" borderId="0" xfId="2" applyNumberFormat="1" applyFont="1" applyBorder="1" applyProtection="1"/>
    <xf numFmtId="0" fontId="75" fillId="0" borderId="0" xfId="2" applyNumberFormat="1" applyFont="1" applyBorder="1" applyAlignment="1" applyProtection="1">
      <alignment horizontal="right"/>
    </xf>
    <xf numFmtId="0" fontId="21" fillId="0" borderId="0" xfId="2" applyNumberFormat="1" applyFont="1" applyProtection="1"/>
    <xf numFmtId="0" fontId="21" fillId="0" borderId="0" xfId="2" applyFont="1"/>
    <xf numFmtId="0" fontId="76" fillId="0" borderId="0" xfId="2" quotePrefix="1" applyNumberFormat="1" applyFont="1" applyAlignment="1" applyProtection="1">
      <alignment vertical="top"/>
    </xf>
    <xf numFmtId="0" fontId="21" fillId="0" borderId="0" xfId="2" applyNumberFormat="1" applyFont="1" applyAlignment="1" applyProtection="1">
      <alignment horizontal="right"/>
    </xf>
    <xf numFmtId="0" fontId="77" fillId="0" borderId="0" xfId="2" applyNumberFormat="1" applyFont="1" applyAlignment="1" applyProtection="1">
      <alignment horizontal="left" vertical="top"/>
    </xf>
    <xf numFmtId="0" fontId="2" fillId="0" borderId="0" xfId="2" applyNumberFormat="1" applyAlignment="1" applyProtection="1">
      <alignment horizontal="left"/>
    </xf>
    <xf numFmtId="0" fontId="78" fillId="0" borderId="0" xfId="2" quotePrefix="1" applyNumberFormat="1" applyFont="1" applyAlignment="1" applyProtection="1">
      <alignment horizontal="left" vertical="top"/>
    </xf>
    <xf numFmtId="0" fontId="78" fillId="0" borderId="0" xfId="2" quotePrefix="1" applyNumberFormat="1" applyFont="1" applyAlignment="1" applyProtection="1">
      <alignment horizontal="right" vertical="top"/>
    </xf>
    <xf numFmtId="0" fontId="79" fillId="0" borderId="0" xfId="2" quotePrefix="1" applyNumberFormat="1" applyFont="1" applyAlignment="1" applyProtection="1">
      <alignment vertical="top"/>
    </xf>
    <xf numFmtId="0" fontId="79" fillId="0" borderId="0" xfId="2" quotePrefix="1" applyNumberFormat="1" applyFont="1" applyAlignment="1" applyProtection="1">
      <alignment horizontal="left" vertical="top"/>
    </xf>
    <xf numFmtId="0" fontId="13" fillId="3" borderId="16" xfId="2" applyFont="1" applyFill="1" applyBorder="1"/>
    <xf numFmtId="44" fontId="13" fillId="3" borderId="51" xfId="15" applyFont="1" applyFill="1" applyBorder="1" applyAlignment="1">
      <alignment wrapText="1"/>
    </xf>
    <xf numFmtId="44" fontId="13" fillId="3" borderId="52" xfId="15" applyFont="1" applyFill="1" applyBorder="1" applyAlignment="1">
      <alignment wrapText="1"/>
    </xf>
    <xf numFmtId="0" fontId="13" fillId="3" borderId="0" xfId="2" quotePrefix="1" applyFont="1" applyFill="1" applyBorder="1" applyAlignment="1">
      <alignment horizontal="right" wrapText="1"/>
    </xf>
    <xf numFmtId="0" fontId="9" fillId="3" borderId="2" xfId="2" applyFont="1" applyFill="1" applyBorder="1"/>
    <xf numFmtId="0" fontId="9" fillId="3" borderId="4" xfId="2" applyFont="1" applyFill="1" applyBorder="1" applyAlignment="1">
      <alignment wrapText="1"/>
    </xf>
    <xf numFmtId="0" fontId="9" fillId="3" borderId="5" xfId="2" applyFont="1" applyFill="1" applyBorder="1" applyAlignment="1">
      <alignment wrapText="1"/>
    </xf>
    <xf numFmtId="0" fontId="9" fillId="3" borderId="65" xfId="2" applyFont="1" applyFill="1" applyBorder="1" applyAlignment="1">
      <alignment wrapText="1"/>
    </xf>
    <xf numFmtId="0" fontId="9" fillId="3" borderId="6" xfId="2" applyFont="1" applyFill="1" applyBorder="1"/>
    <xf numFmtId="0" fontId="9" fillId="3" borderId="8" xfId="2" applyFont="1" applyFill="1" applyBorder="1" applyAlignment="1">
      <alignment wrapText="1"/>
    </xf>
    <xf numFmtId="0" fontId="9" fillId="3" borderId="66" xfId="2" applyFont="1" applyFill="1" applyBorder="1" applyAlignment="1">
      <alignment wrapText="1"/>
    </xf>
    <xf numFmtId="0" fontId="9" fillId="3" borderId="9" xfId="2" applyFont="1" applyFill="1" applyBorder="1"/>
    <xf numFmtId="0" fontId="9" fillId="3" borderId="11" xfId="2" applyFont="1" applyFill="1" applyBorder="1" applyAlignment="1">
      <alignment wrapText="1"/>
    </xf>
    <xf numFmtId="0" fontId="9" fillId="3" borderId="12" xfId="2" applyFont="1" applyFill="1" applyBorder="1" applyAlignment="1">
      <alignment wrapText="1"/>
    </xf>
    <xf numFmtId="0" fontId="9" fillId="3" borderId="67" xfId="2" applyFont="1" applyFill="1" applyBorder="1" applyAlignment="1">
      <alignment wrapText="1"/>
    </xf>
    <xf numFmtId="0" fontId="13" fillId="3" borderId="0" xfId="2" applyFont="1" applyFill="1" applyAlignment="1">
      <alignment horizontal="center"/>
    </xf>
    <xf numFmtId="0" fontId="13" fillId="7" borderId="16" xfId="2" applyFont="1" applyFill="1" applyBorder="1" applyAlignment="1">
      <alignment horizontal="center" vertical="center"/>
    </xf>
    <xf numFmtId="0" fontId="13" fillId="7" borderId="69" xfId="2" applyFont="1" applyFill="1" applyBorder="1" applyAlignment="1">
      <alignment horizontal="center" vertical="center" wrapText="1"/>
    </xf>
    <xf numFmtId="0" fontId="13" fillId="7" borderId="69" xfId="2" quotePrefix="1" applyFont="1" applyFill="1" applyBorder="1" applyAlignment="1">
      <alignment horizontal="center" vertical="center" wrapText="1"/>
    </xf>
    <xf numFmtId="0" fontId="13" fillId="7" borderId="52" xfId="2" quotePrefix="1" applyFont="1" applyFill="1" applyBorder="1" applyAlignment="1">
      <alignment horizontal="center" vertical="center" wrapText="1"/>
    </xf>
    <xf numFmtId="0" fontId="13" fillId="4" borderId="19" xfId="2" applyFont="1" applyFill="1" applyBorder="1" applyAlignment="1">
      <alignment horizontal="center" vertical="center" wrapText="1"/>
    </xf>
    <xf numFmtId="0" fontId="13" fillId="7" borderId="19" xfId="2" applyFont="1" applyFill="1" applyBorder="1" applyAlignment="1">
      <alignment horizontal="center" vertical="center" wrapText="1"/>
    </xf>
    <xf numFmtId="0" fontId="17" fillId="3" borderId="0" xfId="2" applyFont="1" applyFill="1" applyAlignment="1">
      <alignment vertical="center"/>
    </xf>
    <xf numFmtId="0" fontId="13" fillId="3" borderId="0" xfId="2" applyFont="1" applyFill="1" applyBorder="1"/>
    <xf numFmtId="44" fontId="13" fillId="3" borderId="0" xfId="15" applyFont="1" applyFill="1" applyBorder="1" applyAlignment="1">
      <alignment wrapText="1"/>
    </xf>
    <xf numFmtId="0" fontId="4" fillId="3" borderId="0" xfId="2" applyFont="1" applyFill="1"/>
    <xf numFmtId="0" fontId="4" fillId="3" borderId="0" xfId="2" applyFont="1" applyFill="1" applyBorder="1"/>
    <xf numFmtId="0" fontId="4" fillId="3" borderId="40" xfId="2" applyFont="1" applyFill="1" applyBorder="1"/>
    <xf numFmtId="0" fontId="17" fillId="3" borderId="0" xfId="2" applyFont="1" applyFill="1" applyBorder="1" applyAlignment="1">
      <alignment vertical="center"/>
    </xf>
    <xf numFmtId="0" fontId="9" fillId="3" borderId="0" xfId="2" applyFont="1" applyFill="1" applyBorder="1" applyAlignment="1">
      <alignment wrapText="1"/>
    </xf>
    <xf numFmtId="0" fontId="9" fillId="3" borderId="67" xfId="2" applyFont="1" applyFill="1" applyBorder="1" applyAlignment="1">
      <alignment vertical="center" wrapText="1"/>
    </xf>
    <xf numFmtId="0" fontId="3" fillId="3" borderId="0" xfId="2" quotePrefix="1" applyFont="1" applyFill="1" applyAlignment="1">
      <alignment horizontal="left"/>
    </xf>
    <xf numFmtId="0" fontId="5" fillId="3" borderId="0" xfId="2" quotePrefix="1" applyFont="1" applyFill="1" applyAlignment="1">
      <alignment horizontal="left"/>
    </xf>
    <xf numFmtId="165" fontId="9" fillId="2" borderId="0" xfId="13" applyNumberFormat="1" applyFont="1" applyFill="1"/>
    <xf numFmtId="43" fontId="9" fillId="2" borderId="0" xfId="8" applyFont="1" applyFill="1"/>
    <xf numFmtId="0" fontId="13" fillId="2" borderId="1" xfId="2" applyFont="1" applyFill="1" applyBorder="1"/>
    <xf numFmtId="43" fontId="13" fillId="2" borderId="1" xfId="8" applyFont="1" applyFill="1" applyBorder="1" applyAlignment="1">
      <alignment horizontal="center"/>
    </xf>
    <xf numFmtId="44" fontId="13" fillId="2" borderId="1" xfId="13" applyFont="1" applyFill="1" applyBorder="1" applyAlignment="1">
      <alignment horizontal="center"/>
    </xf>
    <xf numFmtId="0" fontId="13" fillId="2" borderId="1" xfId="2" applyFont="1" applyFill="1" applyBorder="1" applyAlignment="1">
      <alignment horizontal="center"/>
    </xf>
    <xf numFmtId="0" fontId="9" fillId="2" borderId="1" xfId="2" applyFont="1" applyFill="1" applyBorder="1"/>
    <xf numFmtId="43" fontId="9" fillId="2" borderId="1" xfId="8" applyFont="1" applyFill="1" applyBorder="1" applyAlignment="1">
      <alignment horizontal="center"/>
    </xf>
    <xf numFmtId="44" fontId="9" fillId="2" borderId="1" xfId="13" applyFont="1" applyFill="1" applyBorder="1" applyAlignment="1">
      <alignment horizontal="center"/>
    </xf>
    <xf numFmtId="0" fontId="9" fillId="2" borderId="1" xfId="2" applyFont="1" applyFill="1" applyBorder="1" applyAlignment="1">
      <alignment horizontal="center"/>
    </xf>
    <xf numFmtId="0" fontId="13" fillId="2" borderId="0" xfId="2" applyFont="1" applyFill="1" applyBorder="1" applyAlignment="1">
      <alignment horizontal="center" vertical="top"/>
    </xf>
    <xf numFmtId="0" fontId="13" fillId="4" borderId="1" xfId="2" applyFont="1" applyFill="1" applyBorder="1" applyAlignment="1">
      <alignment horizontal="center" vertical="center" wrapText="1"/>
    </xf>
    <xf numFmtId="165" fontId="9" fillId="11" borderId="1" xfId="13" applyNumberFormat="1" applyFont="1" applyFill="1" applyBorder="1" applyAlignment="1">
      <alignment horizontal="center" vertical="center" wrapText="1"/>
    </xf>
    <xf numFmtId="165" fontId="9" fillId="11" borderId="1" xfId="13" applyNumberFormat="1" applyFont="1" applyFill="1" applyBorder="1" applyAlignment="1">
      <alignment horizontal="center" vertical="top" wrapText="1"/>
    </xf>
    <xf numFmtId="0" fontId="13" fillId="2" borderId="0" xfId="2" applyFont="1" applyFill="1" applyBorder="1" applyAlignment="1">
      <alignment horizontal="center"/>
    </xf>
    <xf numFmtId="0" fontId="12" fillId="0" borderId="1" xfId="2" applyFont="1" applyFill="1" applyBorder="1" applyAlignment="1">
      <alignment horizontal="center" vertical="center"/>
    </xf>
    <xf numFmtId="0" fontId="12" fillId="0" borderId="0" xfId="2" applyFont="1" applyFill="1" applyBorder="1" applyAlignment="1">
      <alignment horizontal="center"/>
    </xf>
    <xf numFmtId="0" fontId="31" fillId="0" borderId="0" xfId="2" applyFont="1" applyFill="1" applyBorder="1" applyAlignment="1">
      <alignment horizontal="center" vertical="center"/>
    </xf>
    <xf numFmtId="0" fontId="13" fillId="0" borderId="0" xfId="2" applyFont="1" applyFill="1" applyBorder="1" applyAlignment="1">
      <alignment horizontal="left" indent="1"/>
    </xf>
    <xf numFmtId="165" fontId="9" fillId="2" borderId="0" xfId="13" applyNumberFormat="1" applyFont="1" applyFill="1" applyBorder="1"/>
    <xf numFmtId="165" fontId="9" fillId="4" borderId="0" xfId="13" applyNumberFormat="1" applyFont="1" applyFill="1" applyBorder="1"/>
    <xf numFmtId="0" fontId="9" fillId="4" borderId="0" xfId="2" applyFont="1" applyFill="1" applyBorder="1"/>
    <xf numFmtId="0" fontId="9" fillId="4" borderId="0" xfId="2" applyFont="1" applyFill="1"/>
    <xf numFmtId="0" fontId="16" fillId="3" borderId="0" xfId="19" applyFont="1" applyFill="1"/>
    <xf numFmtId="49" fontId="16" fillId="17" borderId="0" xfId="2" quotePrefix="1" applyNumberFormat="1" applyFont="1" applyFill="1" applyBorder="1" applyAlignment="1">
      <alignment horizontal="center"/>
    </xf>
    <xf numFmtId="0" fontId="16" fillId="0" borderId="0" xfId="19" applyFont="1" applyFill="1"/>
    <xf numFmtId="0" fontId="80" fillId="3" borderId="0" xfId="19" applyFont="1" applyFill="1"/>
    <xf numFmtId="165" fontId="81" fillId="3" borderId="38" xfId="1" applyNumberFormat="1" applyFont="1" applyFill="1" applyBorder="1"/>
    <xf numFmtId="165" fontId="81" fillId="3" borderId="18" xfId="1" applyNumberFormat="1" applyFont="1" applyFill="1" applyBorder="1"/>
    <xf numFmtId="0" fontId="81" fillId="3" borderId="19" xfId="19" applyFont="1" applyFill="1" applyBorder="1" applyAlignment="1">
      <alignment wrapText="1"/>
    </xf>
    <xf numFmtId="165" fontId="16" fillId="3" borderId="0" xfId="1" applyNumberFormat="1" applyFont="1" applyFill="1"/>
    <xf numFmtId="165" fontId="16" fillId="17" borderId="56" xfId="1" quotePrefix="1" applyNumberFormat="1" applyFont="1" applyFill="1" applyBorder="1" applyAlignment="1">
      <alignment horizontal="center"/>
    </xf>
    <xf numFmtId="165" fontId="16" fillId="17" borderId="0" xfId="1" quotePrefix="1" applyNumberFormat="1" applyFont="1" applyFill="1" applyBorder="1" applyAlignment="1">
      <alignment horizontal="center"/>
    </xf>
    <xf numFmtId="165" fontId="82" fillId="3" borderId="0" xfId="1" applyNumberFormat="1" applyFont="1" applyFill="1" applyBorder="1" applyAlignment="1">
      <alignment horizontal="center"/>
    </xf>
    <xf numFmtId="0" fontId="81" fillId="3" borderId="0" xfId="19" applyFont="1" applyFill="1"/>
    <xf numFmtId="165" fontId="81" fillId="3" borderId="0" xfId="1" applyNumberFormat="1" applyFont="1" applyFill="1"/>
    <xf numFmtId="37" fontId="3" fillId="3" borderId="0" xfId="2" applyNumberFormat="1" applyFont="1" applyFill="1" applyBorder="1" applyAlignment="1" applyProtection="1">
      <alignment horizontal="left"/>
    </xf>
    <xf numFmtId="165" fontId="16" fillId="0" borderId="0" xfId="1" quotePrefix="1" applyNumberFormat="1" applyFont="1" applyFill="1" applyBorder="1" applyAlignment="1">
      <alignment horizontal="center"/>
    </xf>
    <xf numFmtId="37" fontId="2" fillId="3" borderId="0" xfId="30" applyNumberFormat="1" applyFont="1" applyFill="1"/>
    <xf numFmtId="37" fontId="2" fillId="3" borderId="0" xfId="2" applyNumberFormat="1" applyFont="1" applyFill="1" applyProtection="1"/>
    <xf numFmtId="37" fontId="16" fillId="3" borderId="0" xfId="2" applyNumberFormat="1" applyFont="1" applyFill="1" applyBorder="1"/>
    <xf numFmtId="37" fontId="2" fillId="3" borderId="0" xfId="2" applyNumberFormat="1" applyFont="1" applyFill="1" applyBorder="1" applyAlignment="1" applyProtection="1">
      <alignment horizontal="left"/>
    </xf>
    <xf numFmtId="171" fontId="82" fillId="3" borderId="0" xfId="2" applyNumberFormat="1" applyFont="1" applyFill="1" applyBorder="1" applyAlignment="1">
      <alignment horizontal="center"/>
    </xf>
    <xf numFmtId="37" fontId="82" fillId="3" borderId="0" xfId="2" applyNumberFormat="1" applyFont="1" applyFill="1" applyBorder="1" applyAlignment="1">
      <alignment horizontal="center"/>
    </xf>
    <xf numFmtId="37" fontId="3" fillId="3" borderId="0" xfId="30" applyNumberFormat="1" applyFont="1" applyFill="1"/>
    <xf numFmtId="37" fontId="3" fillId="3" borderId="0" xfId="2" applyNumberFormat="1" applyFont="1" applyFill="1" applyProtection="1"/>
    <xf numFmtId="37" fontId="81" fillId="3" borderId="0" xfId="2" applyNumberFormat="1" applyFont="1" applyFill="1" applyBorder="1"/>
    <xf numFmtId="171" fontId="81" fillId="3" borderId="0" xfId="2" applyNumberFormat="1" applyFont="1" applyFill="1" applyBorder="1"/>
    <xf numFmtId="37" fontId="81" fillId="3" borderId="0" xfId="2" quotePrefix="1" applyNumberFormat="1" applyFont="1" applyFill="1" applyBorder="1" applyAlignment="1">
      <alignment horizontal="center"/>
    </xf>
    <xf numFmtId="2" fontId="2" fillId="3" borderId="0" xfId="30" applyNumberFormat="1" applyFont="1" applyFill="1"/>
    <xf numFmtId="37" fontId="2" fillId="3" borderId="0" xfId="2" applyNumberFormat="1" applyFont="1" applyFill="1"/>
    <xf numFmtId="37" fontId="0" fillId="0" borderId="0" xfId="2" applyNumberFormat="1" applyFont="1" applyFill="1"/>
    <xf numFmtId="37" fontId="84" fillId="3" borderId="0" xfId="30" applyNumberFormat="1" applyFont="1" applyFill="1"/>
    <xf numFmtId="37" fontId="2" fillId="3" borderId="0" xfId="31" applyNumberFormat="1" applyFont="1" applyFill="1"/>
    <xf numFmtId="2" fontId="2" fillId="3" borderId="0" xfId="31" applyNumberFormat="1" applyFont="1" applyFill="1"/>
    <xf numFmtId="172" fontId="2" fillId="3" borderId="0" xfId="19" applyNumberFormat="1" applyFont="1" applyFill="1" applyBorder="1"/>
    <xf numFmtId="172" fontId="2" fillId="17" borderId="0" xfId="19" applyNumberFormat="1" applyFont="1" applyFill="1" applyBorder="1"/>
    <xf numFmtId="37" fontId="2" fillId="3" borderId="0" xfId="31" applyNumberFormat="1" applyFont="1" applyFill="1" applyAlignment="1" applyProtection="1">
      <alignment horizontal="left"/>
    </xf>
    <xf numFmtId="2" fontId="2" fillId="3" borderId="0" xfId="31" applyNumberFormat="1" applyFont="1" applyFill="1" applyAlignment="1" applyProtection="1">
      <alignment horizontal="left"/>
    </xf>
    <xf numFmtId="37" fontId="85" fillId="3" borderId="0" xfId="31" applyNumberFormat="1" applyFont="1" applyFill="1" applyAlignment="1" applyProtection="1"/>
    <xf numFmtId="37" fontId="16" fillId="3" borderId="0" xfId="31" applyNumberFormat="1" applyFont="1" applyFill="1" applyBorder="1"/>
    <xf numFmtId="9" fontId="2" fillId="3" borderId="0" xfId="25" applyFont="1" applyFill="1" applyBorder="1" applyProtection="1"/>
    <xf numFmtId="0" fontId="2" fillId="3" borderId="0" xfId="25" applyNumberFormat="1" applyFont="1" applyFill="1" applyBorder="1" applyProtection="1"/>
    <xf numFmtId="9" fontId="2" fillId="3" borderId="0" xfId="25" applyNumberFormat="1" applyFont="1" applyFill="1" applyBorder="1" applyProtection="1"/>
    <xf numFmtId="37" fontId="3" fillId="3" borderId="0" xfId="2" applyNumberFormat="1" applyFont="1" applyFill="1" applyAlignment="1" applyProtection="1">
      <alignment horizontal="right"/>
    </xf>
    <xf numFmtId="165" fontId="2" fillId="3" borderId="0" xfId="10" applyNumberFormat="1" applyFont="1" applyFill="1" applyBorder="1" applyProtection="1"/>
    <xf numFmtId="165" fontId="2" fillId="3" borderId="83" xfId="10" applyNumberFormat="1" applyFont="1" applyFill="1" applyBorder="1" applyProtection="1"/>
    <xf numFmtId="2" fontId="2" fillId="3" borderId="0" xfId="2" applyNumberFormat="1" applyFont="1" applyFill="1"/>
    <xf numFmtId="37" fontId="3" fillId="3" borderId="0" xfId="2" applyNumberFormat="1" applyFont="1" applyFill="1" applyAlignment="1" applyProtection="1">
      <alignment horizontal="left"/>
    </xf>
    <xf numFmtId="37" fontId="16" fillId="3" borderId="20" xfId="2" applyNumberFormat="1" applyFont="1" applyFill="1" applyBorder="1"/>
    <xf numFmtId="37" fontId="2" fillId="3" borderId="0" xfId="2" applyNumberFormat="1" applyFill="1" applyBorder="1"/>
    <xf numFmtId="37" fontId="2" fillId="0" borderId="56" xfId="2" applyNumberFormat="1" applyFill="1" applyBorder="1"/>
    <xf numFmtId="37" fontId="2" fillId="0" borderId="0" xfId="2" applyNumberFormat="1" applyFill="1"/>
    <xf numFmtId="37" fontId="2" fillId="3" borderId="0" xfId="2" applyNumberFormat="1" applyFill="1"/>
    <xf numFmtId="2" fontId="2" fillId="3" borderId="0" xfId="2" applyNumberFormat="1" applyFill="1"/>
    <xf numFmtId="37" fontId="3" fillId="3" borderId="0" xfId="2" applyNumberFormat="1" applyFont="1" applyFill="1" applyAlignment="1"/>
    <xf numFmtId="37" fontId="2" fillId="3" borderId="0" xfId="2" applyNumberFormat="1" applyFont="1" applyFill="1" applyBorder="1"/>
    <xf numFmtId="37" fontId="2" fillId="3" borderId="20" xfId="2" applyNumberFormat="1" applyFont="1" applyFill="1" applyBorder="1"/>
    <xf numFmtId="37" fontId="2" fillId="17" borderId="20" xfId="2" applyNumberFormat="1" applyFont="1" applyFill="1" applyBorder="1"/>
    <xf numFmtId="37" fontId="2" fillId="17" borderId="0" xfId="2" applyNumberFormat="1" applyFont="1" applyFill="1"/>
    <xf numFmtId="2" fontId="2" fillId="17" borderId="0" xfId="2" applyNumberFormat="1" applyFont="1" applyFill="1"/>
    <xf numFmtId="37" fontId="2" fillId="17" borderId="0" xfId="2" applyNumberFormat="1" applyFill="1"/>
    <xf numFmtId="37" fontId="2" fillId="17" borderId="0" xfId="2" applyNumberFormat="1" applyFont="1" applyFill="1" applyAlignment="1">
      <alignment horizontal="right"/>
    </xf>
    <xf numFmtId="37" fontId="2" fillId="17" borderId="56" xfId="2" applyNumberFormat="1" applyFill="1" applyBorder="1"/>
    <xf numFmtId="37" fontId="2" fillId="17" borderId="0" xfId="2" applyNumberFormat="1" applyFill="1" applyBorder="1"/>
    <xf numFmtId="2" fontId="2" fillId="17" borderId="0" xfId="2" applyNumberFormat="1" applyFill="1"/>
    <xf numFmtId="37" fontId="86" fillId="17" borderId="0" xfId="2" applyNumberFormat="1" applyFont="1" applyFill="1"/>
    <xf numFmtId="37" fontId="16" fillId="3" borderId="0" xfId="2" applyNumberFormat="1" applyFont="1" applyFill="1" applyBorder="1" applyProtection="1"/>
    <xf numFmtId="37" fontId="16" fillId="17" borderId="20" xfId="2" applyNumberFormat="1" applyFont="1" applyFill="1" applyBorder="1" applyProtection="1"/>
    <xf numFmtId="37" fontId="2" fillId="17" borderId="0" xfId="2" applyNumberFormat="1" applyFont="1" applyFill="1" applyAlignment="1" applyProtection="1">
      <alignment horizontal="right"/>
    </xf>
    <xf numFmtId="37" fontId="2" fillId="17" borderId="0" xfId="2" applyNumberFormat="1" applyFont="1" applyFill="1" applyProtection="1"/>
    <xf numFmtId="37" fontId="2" fillId="17" borderId="0" xfId="2" applyNumberFormat="1" applyFont="1" applyFill="1" applyAlignment="1" applyProtection="1">
      <alignment horizontal="left"/>
    </xf>
    <xf numFmtId="2" fontId="2" fillId="17" borderId="0" xfId="2" applyNumberFormat="1" applyFont="1" applyFill="1" applyAlignment="1" applyProtection="1">
      <alignment horizontal="left"/>
    </xf>
    <xf numFmtId="37" fontId="16" fillId="17" borderId="20" xfId="2" applyNumberFormat="1" applyFont="1" applyFill="1" applyBorder="1" applyAlignment="1" applyProtection="1"/>
    <xf numFmtId="37" fontId="2" fillId="3" borderId="0" xfId="31" applyNumberFormat="1" applyFill="1"/>
    <xf numFmtId="2" fontId="2" fillId="3" borderId="0" xfId="2" applyNumberFormat="1" applyFont="1" applyFill="1" applyAlignment="1" applyProtection="1">
      <alignment horizontal="left"/>
    </xf>
    <xf numFmtId="37" fontId="2" fillId="3" borderId="0" xfId="2" applyNumberFormat="1" applyFont="1" applyFill="1" applyAlignment="1" applyProtection="1">
      <alignment horizontal="left"/>
    </xf>
    <xf numFmtId="37" fontId="16" fillId="3" borderId="36" xfId="2" applyNumberFormat="1" applyFont="1" applyFill="1" applyBorder="1" applyProtection="1"/>
    <xf numFmtId="37" fontId="16" fillId="3" borderId="37" xfId="2" applyNumberFormat="1" applyFont="1" applyFill="1" applyBorder="1" applyProtection="1"/>
    <xf numFmtId="37" fontId="2" fillId="3" borderId="56" xfId="31" applyNumberFormat="1" applyFont="1" applyFill="1" applyBorder="1"/>
    <xf numFmtId="37" fontId="2" fillId="3" borderId="10" xfId="31" applyNumberFormat="1" applyFont="1" applyFill="1" applyBorder="1"/>
    <xf numFmtId="37" fontId="2" fillId="3" borderId="11" xfId="31" applyNumberFormat="1" applyFont="1" applyFill="1" applyBorder="1"/>
    <xf numFmtId="37" fontId="16" fillId="3" borderId="1" xfId="2" applyNumberFormat="1" applyFont="1" applyFill="1" applyBorder="1" applyProtection="1"/>
    <xf numFmtId="37" fontId="2" fillId="3" borderId="84" xfId="2" applyNumberFormat="1" applyFont="1" applyFill="1" applyBorder="1"/>
    <xf numFmtId="37" fontId="2" fillId="3" borderId="10" xfId="2" applyNumberFormat="1" applyFont="1" applyFill="1" applyBorder="1" applyAlignment="1" applyProtection="1">
      <alignment horizontal="left"/>
    </xf>
    <xf numFmtId="171" fontId="16" fillId="3" borderId="1" xfId="2" applyNumberFormat="1" applyFont="1" applyFill="1" applyBorder="1" applyProtection="1"/>
    <xf numFmtId="37" fontId="2" fillId="3" borderId="11" xfId="2" applyNumberFormat="1" applyFill="1" applyBorder="1"/>
    <xf numFmtId="37" fontId="2" fillId="3" borderId="11" xfId="2" applyNumberFormat="1" applyFont="1" applyFill="1" applyBorder="1" applyAlignment="1">
      <alignment horizontal="right"/>
    </xf>
    <xf numFmtId="37" fontId="2" fillId="3" borderId="32" xfId="31" applyNumberFormat="1" applyFont="1" applyFill="1" applyBorder="1" applyAlignment="1">
      <alignment horizontal="right"/>
    </xf>
    <xf numFmtId="37" fontId="2" fillId="3" borderId="0" xfId="31" applyNumberFormat="1" applyFont="1" applyFill="1" applyBorder="1"/>
    <xf numFmtId="10" fontId="2" fillId="3" borderId="56" xfId="31" applyNumberFormat="1" applyFont="1" applyFill="1" applyBorder="1"/>
    <xf numFmtId="37" fontId="2" fillId="3" borderId="56" xfId="31" applyNumberFormat="1" applyFont="1" applyFill="1" applyBorder="1" applyAlignment="1">
      <alignment horizontal="right"/>
    </xf>
    <xf numFmtId="37" fontId="2" fillId="17" borderId="32" xfId="2" applyNumberFormat="1" applyFont="1" applyFill="1" applyBorder="1" applyProtection="1"/>
    <xf numFmtId="37" fontId="2" fillId="17" borderId="0" xfId="2" applyNumberFormat="1" applyFont="1" applyFill="1" applyBorder="1" applyProtection="1"/>
    <xf numFmtId="37" fontId="16" fillId="17" borderId="0" xfId="2" applyNumberFormat="1" applyFont="1" applyFill="1" applyBorder="1"/>
    <xf numFmtId="171" fontId="16" fillId="17" borderId="0" xfId="2" applyNumberFormat="1" applyFont="1" applyFill="1" applyBorder="1"/>
    <xf numFmtId="37" fontId="16" fillId="17" borderId="0" xfId="2" quotePrefix="1" applyNumberFormat="1" applyFont="1" applyFill="1" applyBorder="1" applyAlignment="1">
      <alignment horizontal="center"/>
    </xf>
    <xf numFmtId="37" fontId="2" fillId="17" borderId="23" xfId="2" applyNumberFormat="1" applyFont="1" applyFill="1" applyBorder="1" applyAlignment="1" applyProtection="1">
      <alignment horizontal="left"/>
    </xf>
    <xf numFmtId="10" fontId="2" fillId="3" borderId="0" xfId="31" applyNumberFormat="1" applyFont="1" applyFill="1" applyBorder="1"/>
    <xf numFmtId="37" fontId="2" fillId="3" borderId="0" xfId="31" applyNumberFormat="1" applyFont="1" applyFill="1" applyBorder="1" applyAlignment="1">
      <alignment horizontal="right"/>
    </xf>
    <xf numFmtId="37" fontId="2" fillId="3" borderId="23" xfId="31" applyNumberFormat="1" applyFont="1" applyFill="1" applyBorder="1"/>
    <xf numFmtId="37" fontId="2" fillId="3" borderId="22" xfId="31" applyNumberFormat="1" applyFont="1" applyFill="1" applyBorder="1" applyAlignment="1">
      <alignment horizontal="center"/>
    </xf>
    <xf numFmtId="0" fontId="2" fillId="3" borderId="32" xfId="31" applyNumberFormat="1" applyFont="1" applyFill="1" applyBorder="1" applyAlignment="1">
      <alignment horizontal="right"/>
    </xf>
    <xf numFmtId="37" fontId="2" fillId="3" borderId="32" xfId="31" applyNumberFormat="1" applyFont="1" applyFill="1" applyBorder="1"/>
    <xf numFmtId="37" fontId="2" fillId="3" borderId="22" xfId="31" applyNumberFormat="1" applyFont="1" applyFill="1" applyBorder="1"/>
    <xf numFmtId="37" fontId="2" fillId="3" borderId="32" xfId="2" applyNumberFormat="1" applyFont="1" applyFill="1" applyBorder="1" applyProtection="1"/>
    <xf numFmtId="37" fontId="2" fillId="3" borderId="0" xfId="2" applyNumberFormat="1" applyFont="1" applyFill="1" applyBorder="1" applyProtection="1"/>
    <xf numFmtId="37" fontId="16" fillId="0" borderId="0" xfId="2" applyNumberFormat="1" applyFont="1" applyFill="1" applyBorder="1"/>
    <xf numFmtId="171" fontId="16" fillId="0" borderId="0" xfId="2" applyNumberFormat="1" applyFont="1" applyFill="1" applyBorder="1"/>
    <xf numFmtId="0" fontId="16" fillId="0" borderId="0" xfId="2" quotePrefix="1" applyNumberFormat="1" applyFont="1" applyFill="1" applyBorder="1" applyAlignment="1">
      <alignment horizontal="center"/>
    </xf>
    <xf numFmtId="37" fontId="2" fillId="0" borderId="23" xfId="2" applyNumberFormat="1" applyFont="1" applyFill="1" applyBorder="1" applyAlignment="1" applyProtection="1">
      <alignment horizontal="left"/>
    </xf>
    <xf numFmtId="37" fontId="2" fillId="3" borderId="23" xfId="31" applyNumberFormat="1" applyFont="1" applyFill="1" applyBorder="1" applyAlignment="1">
      <alignment horizontal="center"/>
    </xf>
    <xf numFmtId="0" fontId="2" fillId="3" borderId="23" xfId="2" applyNumberFormat="1" applyFont="1" applyFill="1" applyBorder="1" applyAlignment="1" applyProtection="1">
      <alignment horizontal="center"/>
    </xf>
    <xf numFmtId="173" fontId="16" fillId="17" borderId="0" xfId="2" applyNumberFormat="1" applyFont="1" applyFill="1" applyBorder="1"/>
    <xf numFmtId="37" fontId="88" fillId="3" borderId="0" xfId="31" applyNumberFormat="1" applyFont="1" applyFill="1"/>
    <xf numFmtId="49" fontId="16" fillId="17" borderId="0" xfId="2" applyNumberFormat="1" applyFont="1" applyFill="1" applyBorder="1" applyAlignment="1">
      <alignment horizontal="center"/>
    </xf>
    <xf numFmtId="0" fontId="2" fillId="3" borderId="25" xfId="10" applyNumberFormat="1" applyFont="1" applyFill="1" applyBorder="1" applyAlignment="1" applyProtection="1">
      <alignment horizontal="center"/>
    </xf>
    <xf numFmtId="165" fontId="2" fillId="3" borderId="0" xfId="10" applyNumberFormat="1" applyFont="1" applyFill="1" applyProtection="1"/>
    <xf numFmtId="165" fontId="2" fillId="3" borderId="34" xfId="10" applyNumberFormat="1" applyFont="1" applyFill="1" applyBorder="1" applyProtection="1"/>
    <xf numFmtId="165" fontId="2" fillId="3" borderId="20" xfId="10" applyNumberFormat="1" applyFont="1" applyFill="1" applyBorder="1" applyProtection="1"/>
    <xf numFmtId="173" fontId="16" fillId="17" borderId="20" xfId="2" applyNumberFormat="1" applyFont="1" applyFill="1" applyBorder="1"/>
    <xf numFmtId="37" fontId="2" fillId="3" borderId="36" xfId="31" applyNumberFormat="1" applyFont="1" applyFill="1" applyBorder="1" applyAlignment="1">
      <alignment horizontal="center" wrapText="1"/>
    </xf>
    <xf numFmtId="37" fontId="2" fillId="3" borderId="37" xfId="31" applyNumberFormat="1" applyFont="1" applyFill="1" applyBorder="1" applyAlignment="1">
      <alignment horizontal="center" wrapText="1"/>
    </xf>
    <xf numFmtId="37" fontId="2" fillId="3" borderId="7" xfId="31" applyNumberFormat="1" applyFont="1" applyFill="1" applyBorder="1" applyAlignment="1">
      <alignment horizontal="center" wrapText="1"/>
    </xf>
    <xf numFmtId="37" fontId="16" fillId="3" borderId="7" xfId="2" applyNumberFormat="1" applyFont="1" applyFill="1" applyBorder="1" applyAlignment="1" applyProtection="1">
      <alignment horizontal="center" wrapText="1"/>
    </xf>
    <xf numFmtId="37" fontId="16" fillId="3" borderId="32" xfId="2" applyNumberFormat="1" applyFont="1" applyFill="1" applyBorder="1" applyAlignment="1" applyProtection="1">
      <alignment horizontal="center"/>
    </xf>
    <xf numFmtId="37" fontId="16" fillId="3" borderId="36" xfId="2" applyNumberFormat="1" applyFont="1" applyFill="1" applyBorder="1" applyAlignment="1" applyProtection="1">
      <alignment horizontal="center"/>
    </xf>
    <xf numFmtId="37" fontId="16" fillId="3" borderId="1" xfId="2" applyNumberFormat="1" applyFont="1" applyFill="1" applyBorder="1" applyAlignment="1" applyProtection="1">
      <alignment horizontal="center"/>
    </xf>
    <xf numFmtId="37" fontId="16" fillId="17" borderId="1" xfId="2" applyNumberFormat="1" applyFont="1" applyFill="1" applyBorder="1" applyAlignment="1" applyProtection="1">
      <alignment horizontal="centerContinuous"/>
    </xf>
    <xf numFmtId="2" fontId="16" fillId="17" borderId="1" xfId="2" applyNumberFormat="1" applyFont="1" applyFill="1" applyBorder="1" applyAlignment="1" applyProtection="1">
      <alignment horizontal="center" wrapText="1"/>
    </xf>
    <xf numFmtId="37" fontId="16" fillId="17" borderId="1" xfId="2" applyNumberFormat="1" applyFont="1" applyFill="1" applyBorder="1" applyAlignment="1" applyProtection="1">
      <alignment horizontal="center"/>
    </xf>
    <xf numFmtId="37" fontId="16" fillId="17" borderId="1" xfId="2" applyNumberFormat="1" applyFont="1" applyFill="1" applyBorder="1" applyAlignment="1" applyProtection="1">
      <alignment horizontal="left"/>
    </xf>
    <xf numFmtId="37" fontId="3" fillId="3" borderId="0" xfId="31" applyNumberFormat="1" applyFont="1" applyFill="1"/>
    <xf numFmtId="37" fontId="3" fillId="3" borderId="56" xfId="2" applyNumberFormat="1" applyFont="1" applyFill="1" applyBorder="1" applyAlignment="1" applyProtection="1">
      <alignment horizontal="left"/>
    </xf>
    <xf numFmtId="10" fontId="2" fillId="3" borderId="0" xfId="25" applyNumberFormat="1" applyFont="1" applyFill="1"/>
    <xf numFmtId="37" fontId="3" fillId="3" borderId="0" xfId="31" applyNumberFormat="1" applyFont="1" applyFill="1" applyAlignment="1"/>
    <xf numFmtId="37" fontId="17" fillId="3" borderId="0" xfId="31" applyNumberFormat="1" applyFont="1" applyFill="1"/>
    <xf numFmtId="37" fontId="5" fillId="3" borderId="0" xfId="31" applyNumberFormat="1" applyFont="1" applyFill="1"/>
    <xf numFmtId="2" fontId="5" fillId="3" borderId="0" xfId="31" applyNumberFormat="1" applyFont="1" applyFill="1"/>
    <xf numFmtId="37" fontId="5" fillId="3" borderId="0" xfId="2" applyNumberFormat="1" applyFont="1" applyFill="1"/>
    <xf numFmtId="37" fontId="84" fillId="3" borderId="0" xfId="2" applyNumberFormat="1" applyFont="1" applyFill="1"/>
    <xf numFmtId="0" fontId="27" fillId="3" borderId="0" xfId="18" applyFont="1" applyFill="1"/>
    <xf numFmtId="0" fontId="27" fillId="3" borderId="0" xfId="18" applyFont="1" applyFill="1" applyBorder="1"/>
    <xf numFmtId="37" fontId="2" fillId="3" borderId="1" xfId="30" applyNumberFormat="1" applyFont="1" applyFill="1" applyBorder="1"/>
    <xf numFmtId="10" fontId="2" fillId="3" borderId="1" xfId="30" applyNumberFormat="1" applyFont="1" applyFill="1" applyBorder="1" applyAlignment="1">
      <alignment horizontal="center"/>
    </xf>
    <xf numFmtId="49" fontId="2" fillId="3" borderId="10" xfId="30" applyNumberFormat="1" applyFont="1" applyFill="1" applyBorder="1" applyAlignment="1">
      <alignment horizontal="center"/>
    </xf>
    <xf numFmtId="37" fontId="2" fillId="3" borderId="0" xfId="30" applyNumberFormat="1" applyFont="1" applyFill="1" applyBorder="1" applyAlignment="1">
      <alignment horizontal="right"/>
    </xf>
    <xf numFmtId="174" fontId="16" fillId="17" borderId="7" xfId="2" applyNumberFormat="1" applyFont="1" applyFill="1" applyBorder="1" applyAlignment="1">
      <alignment horizontal="center"/>
    </xf>
    <xf numFmtId="37" fontId="16" fillId="17" borderId="7" xfId="2" applyNumberFormat="1" applyFont="1" applyFill="1" applyBorder="1"/>
    <xf numFmtId="0" fontId="92" fillId="3" borderId="0" xfId="18" applyFont="1" applyFill="1"/>
    <xf numFmtId="172" fontId="2" fillId="3" borderId="0" xfId="18" applyNumberFormat="1" applyFont="1" applyFill="1" applyBorder="1"/>
    <xf numFmtId="37" fontId="2" fillId="3" borderId="0" xfId="30" applyNumberFormat="1" applyFont="1" applyFill="1" applyBorder="1"/>
    <xf numFmtId="37" fontId="3" fillId="3" borderId="0" xfId="30" applyNumberFormat="1" applyFont="1" applyFill="1" applyBorder="1" applyAlignment="1">
      <alignment horizontal="left" vertical="center"/>
    </xf>
    <xf numFmtId="37" fontId="2" fillId="17" borderId="1" xfId="30" applyNumberFormat="1" applyFont="1" applyFill="1" applyBorder="1"/>
    <xf numFmtId="0" fontId="28" fillId="3" borderId="0" xfId="18" applyFont="1" applyFill="1"/>
    <xf numFmtId="37" fontId="83" fillId="3" borderId="0" xfId="2" applyNumberFormat="1" applyFont="1" applyFill="1"/>
    <xf numFmtId="37" fontId="14" fillId="3" borderId="0" xfId="2" applyNumberFormat="1" applyFont="1" applyFill="1"/>
    <xf numFmtId="37" fontId="17" fillId="3" borderId="0" xfId="2" applyNumberFormat="1" applyFont="1" applyFill="1"/>
    <xf numFmtId="37" fontId="2" fillId="3" borderId="0" xfId="30" quotePrefix="1" applyNumberFormat="1" applyFont="1" applyFill="1"/>
    <xf numFmtId="37" fontId="2" fillId="3" borderId="0" xfId="30" applyNumberFormat="1" applyFont="1" applyFill="1" applyAlignment="1" applyProtection="1">
      <alignment horizontal="left"/>
    </xf>
    <xf numFmtId="2" fontId="2" fillId="3" borderId="0" xfId="30" applyNumberFormat="1" applyFont="1" applyFill="1" applyAlignment="1" applyProtection="1">
      <alignment horizontal="left"/>
    </xf>
    <xf numFmtId="37" fontId="85" fillId="3" borderId="0" xfId="30" applyNumberFormat="1" applyFont="1" applyFill="1" applyAlignment="1" applyProtection="1"/>
    <xf numFmtId="37" fontId="16" fillId="3" borderId="0" xfId="30" applyNumberFormat="1" applyFont="1" applyFill="1" applyBorder="1"/>
    <xf numFmtId="37" fontId="2" fillId="3" borderId="56" xfId="32" applyNumberFormat="1" applyFill="1" applyBorder="1"/>
    <xf numFmtId="37" fontId="2" fillId="3" borderId="0" xfId="32" applyNumberFormat="1" applyFill="1"/>
    <xf numFmtId="37" fontId="2" fillId="3" borderId="0" xfId="2" applyNumberFormat="1" applyFont="1" applyFill="1" applyAlignment="1">
      <alignment horizontal="right"/>
    </xf>
    <xf numFmtId="37" fontId="86" fillId="3" borderId="0" xfId="2" applyNumberFormat="1" applyFont="1" applyFill="1"/>
    <xf numFmtId="37" fontId="16" fillId="3" borderId="20" xfId="2" applyNumberFormat="1" applyFont="1" applyFill="1" applyBorder="1" applyProtection="1"/>
    <xf numFmtId="37" fontId="2" fillId="3" borderId="0" xfId="2" applyNumberFormat="1" applyFont="1" applyFill="1" applyAlignment="1" applyProtection="1">
      <alignment horizontal="right"/>
    </xf>
    <xf numFmtId="37" fontId="2" fillId="3" borderId="0" xfId="30" applyNumberFormat="1" applyFill="1"/>
    <xf numFmtId="37" fontId="2" fillId="3" borderId="56" xfId="30" applyNumberFormat="1" applyFont="1" applyFill="1" applyBorder="1"/>
    <xf numFmtId="37" fontId="2" fillId="3" borderId="10" xfId="30" applyNumberFormat="1" applyFont="1" applyFill="1" applyBorder="1"/>
    <xf numFmtId="37" fontId="2" fillId="3" borderId="11" xfId="30" applyNumberFormat="1" applyFont="1" applyFill="1" applyBorder="1"/>
    <xf numFmtId="171" fontId="16" fillId="3" borderId="20" xfId="2" applyNumberFormat="1" applyFont="1" applyFill="1" applyBorder="1" applyProtection="1"/>
    <xf numFmtId="37" fontId="2" fillId="3" borderId="32" xfId="30" applyNumberFormat="1" applyFont="1" applyFill="1" applyBorder="1" applyAlignment="1">
      <alignment horizontal="center"/>
    </xf>
    <xf numFmtId="10" fontId="2" fillId="3" borderId="0" xfId="30" applyNumberFormat="1" applyFont="1" applyFill="1" applyBorder="1"/>
    <xf numFmtId="37" fontId="2" fillId="3" borderId="0" xfId="30" applyNumberFormat="1" applyFont="1" applyFill="1" applyBorder="1" applyAlignment="1">
      <alignment horizontal="center"/>
    </xf>
    <xf numFmtId="37" fontId="2" fillId="3" borderId="23" xfId="30" applyNumberFormat="1" applyFont="1" applyFill="1" applyBorder="1"/>
    <xf numFmtId="37" fontId="2" fillId="3" borderId="22" xfId="30" applyNumberFormat="1" applyFont="1" applyFill="1" applyBorder="1" applyAlignment="1">
      <alignment horizontal="center"/>
    </xf>
    <xf numFmtId="37" fontId="2" fillId="17" borderId="0" xfId="2" applyNumberFormat="1" applyFont="1" applyFill="1" applyBorder="1" applyAlignment="1" applyProtection="1">
      <alignment horizontal="left"/>
    </xf>
    <xf numFmtId="0" fontId="2" fillId="3" borderId="32" xfId="30" applyNumberFormat="1" applyFont="1" applyFill="1" applyBorder="1" applyAlignment="1">
      <alignment horizontal="center"/>
    </xf>
    <xf numFmtId="37" fontId="2" fillId="3" borderId="32" xfId="30" applyNumberFormat="1" applyFont="1" applyFill="1" applyBorder="1"/>
    <xf numFmtId="37" fontId="2" fillId="3" borderId="22" xfId="30" applyNumberFormat="1" applyFont="1" applyFill="1" applyBorder="1"/>
    <xf numFmtId="171" fontId="16" fillId="3" borderId="0" xfId="2" applyNumberFormat="1" applyFont="1" applyFill="1" applyBorder="1"/>
    <xf numFmtId="0" fontId="16" fillId="3" borderId="0" xfId="2" quotePrefix="1" applyNumberFormat="1" applyFont="1" applyFill="1" applyBorder="1" applyAlignment="1">
      <alignment horizontal="center"/>
    </xf>
    <xf numFmtId="37" fontId="88" fillId="3" borderId="0" xfId="30" applyNumberFormat="1" applyFont="1" applyFill="1"/>
    <xf numFmtId="37" fontId="2" fillId="3" borderId="23" xfId="2" applyNumberFormat="1" applyFont="1" applyFill="1" applyBorder="1" applyAlignment="1" applyProtection="1">
      <alignment horizontal="center"/>
    </xf>
    <xf numFmtId="174" fontId="16" fillId="17" borderId="0" xfId="2" applyNumberFormat="1" applyFont="1" applyFill="1" applyBorder="1"/>
    <xf numFmtId="0" fontId="2" fillId="17" borderId="0" xfId="2" applyNumberFormat="1" applyFont="1" applyFill="1" applyProtection="1"/>
    <xf numFmtId="173" fontId="2" fillId="17" borderId="0" xfId="2" applyNumberFormat="1" applyFont="1" applyFill="1" applyProtection="1"/>
    <xf numFmtId="174" fontId="2" fillId="17" borderId="0" xfId="2" applyNumberFormat="1" applyFont="1" applyFill="1" applyProtection="1"/>
    <xf numFmtId="37" fontId="2" fillId="3" borderId="25" xfId="10" applyNumberFormat="1" applyFont="1" applyFill="1" applyBorder="1" applyAlignment="1" applyProtection="1">
      <alignment horizontal="center"/>
    </xf>
    <xf numFmtId="165" fontId="2" fillId="17" borderId="0" xfId="10" applyNumberFormat="1" applyFont="1" applyFill="1" applyProtection="1"/>
    <xf numFmtId="37" fontId="16" fillId="17" borderId="0" xfId="7" applyNumberFormat="1" applyFont="1" applyFill="1"/>
    <xf numFmtId="173" fontId="16" fillId="17" borderId="0" xfId="7" applyNumberFormat="1" applyFont="1" applyFill="1"/>
    <xf numFmtId="174" fontId="16" fillId="17" borderId="0" xfId="7" applyNumberFormat="1" applyFont="1" applyFill="1"/>
    <xf numFmtId="0" fontId="2" fillId="17" borderId="0" xfId="10" applyNumberFormat="1" applyFont="1" applyFill="1" applyProtection="1"/>
    <xf numFmtId="37" fontId="2" fillId="3" borderId="36" xfId="30" applyNumberFormat="1" applyFont="1" applyFill="1" applyBorder="1" applyAlignment="1">
      <alignment horizontal="center" wrapText="1"/>
    </xf>
    <xf numFmtId="37" fontId="2" fillId="3" borderId="37" xfId="30" applyNumberFormat="1" applyFont="1" applyFill="1" applyBorder="1" applyAlignment="1">
      <alignment horizontal="center" wrapText="1"/>
    </xf>
    <xf numFmtId="37" fontId="2" fillId="3" borderId="7" xfId="30" applyNumberFormat="1" applyFont="1" applyFill="1" applyBorder="1" applyAlignment="1">
      <alignment horizontal="center" wrapText="1"/>
    </xf>
    <xf numFmtId="37" fontId="16" fillId="3" borderId="1" xfId="2" applyNumberFormat="1" applyFont="1" applyFill="1" applyBorder="1" applyAlignment="1" applyProtection="1">
      <alignment horizontal="centerContinuous"/>
    </xf>
    <xf numFmtId="2" fontId="16" fillId="3" borderId="1" xfId="2" applyNumberFormat="1" applyFont="1" applyFill="1" applyBorder="1" applyAlignment="1" applyProtection="1">
      <alignment horizontal="center" wrapText="1"/>
    </xf>
    <xf numFmtId="37" fontId="16" fillId="3" borderId="1" xfId="2" applyNumberFormat="1" applyFont="1" applyFill="1" applyBorder="1" applyAlignment="1" applyProtection="1">
      <alignment horizontal="left"/>
    </xf>
    <xf numFmtId="37" fontId="3" fillId="3" borderId="0" xfId="30" applyNumberFormat="1" applyFont="1" applyFill="1" applyAlignment="1"/>
    <xf numFmtId="37" fontId="17" fillId="3" borderId="0" xfId="30" applyNumberFormat="1" applyFont="1" applyFill="1"/>
    <xf numFmtId="37" fontId="86" fillId="0" borderId="0" xfId="30" quotePrefix="1" applyNumberFormat="1" applyFont="1" applyFill="1"/>
    <xf numFmtId="37" fontId="3" fillId="17" borderId="0" xfId="2" applyNumberFormat="1" applyFont="1" applyFill="1"/>
    <xf numFmtId="43" fontId="9" fillId="3" borderId="0" xfId="8" applyFont="1" applyFill="1"/>
    <xf numFmtId="0" fontId="9" fillId="3" borderId="36" xfId="2" applyFont="1" applyFill="1" applyBorder="1" applyAlignment="1">
      <alignment wrapText="1"/>
    </xf>
    <xf numFmtId="0" fontId="9" fillId="0" borderId="2" xfId="2" applyFont="1" applyFill="1" applyBorder="1"/>
    <xf numFmtId="0" fontId="9" fillId="0" borderId="5" xfId="2" applyFont="1" applyFill="1" applyBorder="1"/>
    <xf numFmtId="43" fontId="9" fillId="3" borderId="7" xfId="8" applyFont="1" applyFill="1" applyBorder="1"/>
    <xf numFmtId="0" fontId="9" fillId="3" borderId="36" xfId="2" applyFont="1" applyFill="1" applyBorder="1"/>
    <xf numFmtId="0" fontId="9" fillId="0" borderId="6" xfId="2" applyFont="1" applyFill="1" applyBorder="1"/>
    <xf numFmtId="0" fontId="9" fillId="0" borderId="8" xfId="2" applyFont="1" applyFill="1" applyBorder="1"/>
    <xf numFmtId="0" fontId="13" fillId="7" borderId="36" xfId="2" applyFont="1" applyFill="1" applyBorder="1" applyAlignment="1">
      <alignment horizontal="center" vertical="center" wrapText="1"/>
    </xf>
    <xf numFmtId="0" fontId="13" fillId="13" borderId="13" xfId="2" applyFont="1" applyFill="1" applyBorder="1" applyAlignment="1">
      <alignment horizontal="center" vertical="center" wrapText="1"/>
    </xf>
    <xf numFmtId="0" fontId="13" fillId="13" borderId="15" xfId="2" applyFont="1" applyFill="1" applyBorder="1" applyAlignment="1">
      <alignment horizontal="center" vertical="center" wrapText="1"/>
    </xf>
    <xf numFmtId="43" fontId="13" fillId="7" borderId="7" xfId="8" applyFont="1" applyFill="1" applyBorder="1" applyAlignment="1">
      <alignment horizontal="center" vertical="center" wrapText="1"/>
    </xf>
    <xf numFmtId="0" fontId="13" fillId="7" borderId="1" xfId="2" applyFont="1" applyFill="1" applyBorder="1" applyAlignment="1">
      <alignment horizontal="center" vertical="center" wrapText="1"/>
    </xf>
    <xf numFmtId="0" fontId="4" fillId="3" borderId="0" xfId="2" applyFont="1" applyFill="1" applyAlignment="1">
      <alignment wrapText="1"/>
    </xf>
    <xf numFmtId="43" fontId="4" fillId="3" borderId="0" xfId="8" applyFont="1" applyFill="1"/>
    <xf numFmtId="0" fontId="17" fillId="8" borderId="68" xfId="2" applyFont="1" applyFill="1" applyBorder="1"/>
    <xf numFmtId="0" fontId="17" fillId="8" borderId="19" xfId="2" applyFont="1" applyFill="1" applyBorder="1"/>
    <xf numFmtId="0" fontId="4" fillId="8" borderId="18" xfId="2" applyFont="1" applyFill="1" applyBorder="1"/>
    <xf numFmtId="0" fontId="13" fillId="3" borderId="0" xfId="2" applyFont="1" applyFill="1" applyAlignment="1">
      <alignment horizontal="center" vertical="center" wrapText="1"/>
    </xf>
    <xf numFmtId="0" fontId="9" fillId="3" borderId="37" xfId="2" applyFont="1" applyFill="1" applyBorder="1" applyAlignment="1">
      <alignment wrapText="1"/>
    </xf>
    <xf numFmtId="0" fontId="9" fillId="3" borderId="5" xfId="2" applyFont="1" applyFill="1" applyBorder="1"/>
    <xf numFmtId="0" fontId="9" fillId="3" borderId="8" xfId="2" applyFont="1" applyFill="1" applyBorder="1"/>
    <xf numFmtId="0" fontId="15" fillId="3" borderId="0" xfId="2" applyFont="1" applyFill="1" applyAlignment="1">
      <alignment horizontal="left" vertical="center"/>
    </xf>
    <xf numFmtId="0" fontId="13" fillId="3" borderId="0" xfId="2" applyFont="1" applyFill="1" applyAlignment="1">
      <alignment horizontal="left" vertical="center"/>
    </xf>
    <xf numFmtId="0" fontId="21" fillId="3" borderId="0" xfId="2" applyFont="1" applyFill="1"/>
    <xf numFmtId="0" fontId="94" fillId="3" borderId="0" xfId="17" applyFont="1" applyFill="1" applyAlignment="1" applyProtection="1"/>
    <xf numFmtId="0" fontId="2" fillId="0" borderId="0" xfId="2" applyFont="1"/>
    <xf numFmtId="165" fontId="3" fillId="22" borderId="18" xfId="13" applyNumberFormat="1" applyFont="1" applyFill="1" applyBorder="1"/>
    <xf numFmtId="9" fontId="3" fillId="22" borderId="51" xfId="28" applyFont="1" applyFill="1" applyBorder="1"/>
    <xf numFmtId="165" fontId="3" fillId="22" borderId="19" xfId="13" applyNumberFormat="1" applyFont="1" applyFill="1" applyBorder="1"/>
    <xf numFmtId="0" fontId="2" fillId="20" borderId="2" xfId="2" applyFont="1" applyFill="1" applyBorder="1"/>
    <xf numFmtId="165" fontId="2" fillId="20" borderId="86" xfId="13" applyNumberFormat="1" applyFont="1" applyFill="1" applyBorder="1"/>
    <xf numFmtId="165" fontId="2" fillId="20" borderId="5" xfId="13" applyNumberFormat="1" applyFont="1" applyFill="1" applyBorder="1"/>
    <xf numFmtId="165" fontId="2" fillId="0" borderId="3" xfId="13" applyNumberFormat="1" applyFont="1" applyBorder="1"/>
    <xf numFmtId="9" fontId="2" fillId="0" borderId="3" xfId="28" applyFont="1" applyBorder="1"/>
    <xf numFmtId="165" fontId="2" fillId="0" borderId="5" xfId="13" applyNumberFormat="1" applyFont="1" applyBorder="1"/>
    <xf numFmtId="0" fontId="2" fillId="0" borderId="87" xfId="2" applyFont="1" applyBorder="1"/>
    <xf numFmtId="0" fontId="2" fillId="0" borderId="4" xfId="2" applyFont="1" applyBorder="1"/>
    <xf numFmtId="0" fontId="2" fillId="0" borderId="5" xfId="2" applyFont="1" applyBorder="1"/>
    <xf numFmtId="0" fontId="2" fillId="20" borderId="6" xfId="2" applyFont="1" applyFill="1" applyBorder="1"/>
    <xf numFmtId="43" fontId="2" fillId="20" borderId="7" xfId="8" applyFont="1" applyFill="1" applyBorder="1"/>
    <xf numFmtId="165" fontId="2" fillId="20" borderId="37" xfId="13" applyNumberFormat="1" applyFont="1" applyFill="1" applyBorder="1"/>
    <xf numFmtId="165" fontId="2" fillId="20" borderId="8" xfId="13" applyNumberFormat="1" applyFont="1" applyFill="1" applyBorder="1"/>
    <xf numFmtId="43" fontId="2" fillId="0" borderId="6" xfId="8" applyFont="1" applyBorder="1"/>
    <xf numFmtId="165" fontId="2" fillId="0" borderId="7" xfId="13" applyNumberFormat="1" applyFont="1" applyBorder="1"/>
    <xf numFmtId="9" fontId="2" fillId="0" borderId="7" xfId="28" applyFont="1" applyBorder="1"/>
    <xf numFmtId="165" fontId="2" fillId="0" borderId="8" xfId="13" applyNumberFormat="1" applyFont="1" applyBorder="1"/>
    <xf numFmtId="0" fontId="2" fillId="0" borderId="36" xfId="2" applyFont="1" applyBorder="1"/>
    <xf numFmtId="43" fontId="2" fillId="20" borderId="88" xfId="8" applyFont="1" applyFill="1" applyBorder="1"/>
    <xf numFmtId="165" fontId="2" fillId="20" borderId="61" xfId="13" applyNumberFormat="1" applyFont="1" applyFill="1" applyBorder="1"/>
    <xf numFmtId="165" fontId="2" fillId="20" borderId="15" xfId="13" applyNumberFormat="1" applyFont="1" applyFill="1" applyBorder="1"/>
    <xf numFmtId="43" fontId="2" fillId="0" borderId="13" xfId="8" applyFont="1" applyBorder="1"/>
    <xf numFmtId="165" fontId="2" fillId="0" borderId="88" xfId="13" applyNumberFormat="1" applyFont="1" applyBorder="1"/>
    <xf numFmtId="9" fontId="2" fillId="0" borderId="88" xfId="28" applyFont="1" applyBorder="1"/>
    <xf numFmtId="165" fontId="2" fillId="0" borderId="15" xfId="13" applyNumberFormat="1" applyFont="1" applyBorder="1"/>
    <xf numFmtId="0" fontId="2" fillId="0" borderId="89" xfId="2" applyFont="1" applyBorder="1"/>
    <xf numFmtId="0" fontId="2" fillId="0" borderId="2" xfId="2" applyFont="1" applyBorder="1" applyAlignment="1">
      <alignment horizontal="center" vertical="center" wrapText="1"/>
    </xf>
    <xf numFmtId="0" fontId="2" fillId="0" borderId="86" xfId="2" applyFont="1" applyBorder="1" applyAlignment="1">
      <alignment horizontal="center" vertical="center" wrapText="1"/>
    </xf>
    <xf numFmtId="0" fontId="2" fillId="0" borderId="87" xfId="2" applyFont="1" applyBorder="1" applyAlignment="1">
      <alignment horizontal="center" vertical="center" wrapText="1"/>
    </xf>
    <xf numFmtId="0" fontId="13" fillId="0" borderId="21" xfId="2" applyFont="1" applyBorder="1" applyAlignment="1">
      <alignment horizontal="centerContinuous" vertical="center" wrapText="1"/>
    </xf>
    <xf numFmtId="0" fontId="13" fillId="0" borderId="50" xfId="2" applyFont="1" applyBorder="1" applyAlignment="1">
      <alignment horizontal="centerContinuous" vertical="center" wrapText="1"/>
    </xf>
    <xf numFmtId="0" fontId="2" fillId="0" borderId="0" xfId="23"/>
    <xf numFmtId="0" fontId="95" fillId="2" borderId="0" xfId="2" applyFont="1" applyFill="1"/>
    <xf numFmtId="43" fontId="2" fillId="2" borderId="0" xfId="8" applyFont="1" applyFill="1"/>
    <xf numFmtId="165" fontId="15" fillId="2" borderId="0" xfId="13" applyNumberFormat="1" applyFont="1" applyFill="1"/>
    <xf numFmtId="9" fontId="15" fillId="2" borderId="0" xfId="28" applyFont="1" applyFill="1"/>
    <xf numFmtId="0" fontId="2" fillId="2" borderId="0" xfId="2" applyFont="1" applyFill="1"/>
    <xf numFmtId="165" fontId="2" fillId="2" borderId="0" xfId="13" applyNumberFormat="1" applyFont="1" applyFill="1"/>
    <xf numFmtId="9" fontId="2" fillId="2" borderId="0" xfId="28" applyFont="1" applyFill="1"/>
    <xf numFmtId="165" fontId="96" fillId="2" borderId="0" xfId="13" applyNumberFormat="1" applyFont="1" applyFill="1"/>
    <xf numFmtId="9" fontId="96" fillId="2" borderId="0" xfId="28" applyFont="1" applyFill="1"/>
    <xf numFmtId="0" fontId="96" fillId="2" borderId="0" xfId="2" applyFont="1" applyFill="1"/>
    <xf numFmtId="0" fontId="2" fillId="2" borderId="0" xfId="2" quotePrefix="1" applyFont="1" applyFill="1"/>
    <xf numFmtId="0" fontId="2" fillId="2" borderId="0" xfId="2" quotePrefix="1" applyFont="1" applyFill="1" applyAlignment="1">
      <alignment horizontal="left" indent="4"/>
    </xf>
    <xf numFmtId="0" fontId="2" fillId="2" borderId="0" xfId="2" quotePrefix="1" applyFont="1" applyFill="1" applyAlignment="1">
      <alignment horizontal="left" indent="2"/>
    </xf>
    <xf numFmtId="0" fontId="83" fillId="2" borderId="0" xfId="2" applyFont="1" applyFill="1"/>
    <xf numFmtId="165" fontId="3" fillId="22" borderId="16" xfId="13" applyNumberFormat="1" applyFont="1" applyFill="1" applyBorder="1"/>
    <xf numFmtId="165" fontId="2" fillId="0" borderId="2" xfId="13" applyNumberFormat="1" applyFont="1" applyBorder="1"/>
    <xf numFmtId="165" fontId="2" fillId="0" borderId="6" xfId="13" applyNumberFormat="1" applyFont="1" applyBorder="1"/>
    <xf numFmtId="0" fontId="3" fillId="2" borderId="0" xfId="2" applyFont="1" applyFill="1" applyBorder="1" applyAlignment="1">
      <alignment horizontal="center" vertical="top"/>
    </xf>
    <xf numFmtId="165" fontId="2" fillId="0" borderId="13" xfId="13" applyNumberFormat="1" applyFont="1" applyBorder="1"/>
    <xf numFmtId="0" fontId="3" fillId="2" borderId="0" xfId="2" applyFont="1" applyFill="1" applyBorder="1" applyAlignment="1">
      <alignment horizontal="center"/>
    </xf>
    <xf numFmtId="0" fontId="2" fillId="2" borderId="0" xfId="2" applyFont="1" applyFill="1" applyAlignment="1">
      <alignment wrapText="1"/>
    </xf>
    <xf numFmtId="0" fontId="9" fillId="2" borderId="0" xfId="2" applyFont="1" applyFill="1" applyAlignment="1">
      <alignment vertical="center" wrapText="1"/>
    </xf>
    <xf numFmtId="0" fontId="3" fillId="2" borderId="0" xfId="2" applyFont="1" applyFill="1" applyBorder="1" applyAlignment="1">
      <alignment horizontal="center" vertical="center"/>
    </xf>
    <xf numFmtId="0" fontId="2" fillId="2" borderId="0" xfId="2" applyFont="1" applyFill="1" applyAlignment="1">
      <alignment vertical="center" wrapText="1"/>
    </xf>
    <xf numFmtId="0" fontId="1" fillId="0" borderId="0" xfId="22" applyBorder="1" applyAlignment="1">
      <alignment horizontal="left" wrapText="1"/>
    </xf>
    <xf numFmtId="0" fontId="13" fillId="3" borderId="0" xfId="21" applyFont="1" applyFill="1" applyBorder="1" applyAlignment="1"/>
    <xf numFmtId="0" fontId="97" fillId="23" borderId="68" xfId="0" applyFont="1" applyFill="1" applyBorder="1" applyAlignment="1">
      <alignment horizontal="left" vertical="center"/>
    </xf>
    <xf numFmtId="0" fontId="97" fillId="23" borderId="38" xfId="0" applyFont="1" applyFill="1" applyBorder="1" applyAlignment="1">
      <alignment horizontal="left" vertical="center"/>
    </xf>
    <xf numFmtId="0" fontId="98" fillId="0" borderId="0" xfId="2" applyFont="1"/>
    <xf numFmtId="0" fontId="99" fillId="0" borderId="63" xfId="0" applyFont="1" applyBorder="1" applyAlignment="1">
      <alignment horizontal="left" vertical="center"/>
    </xf>
    <xf numFmtId="0" fontId="99" fillId="0" borderId="39" xfId="0" applyFont="1" applyBorder="1" applyAlignment="1">
      <alignment horizontal="left" vertical="center"/>
    </xf>
    <xf numFmtId="0" fontId="98" fillId="0" borderId="0" xfId="2" applyFont="1" applyBorder="1"/>
    <xf numFmtId="0" fontId="100" fillId="0" borderId="0" xfId="0" applyFont="1" applyAlignment="1">
      <alignment vertical="center"/>
    </xf>
    <xf numFmtId="0" fontId="100" fillId="0" borderId="0" xfId="0" applyFont="1"/>
    <xf numFmtId="0" fontId="99" fillId="0" borderId="39" xfId="0" applyFont="1" applyFill="1" applyBorder="1" applyAlignment="1">
      <alignment horizontal="left" vertical="center"/>
    </xf>
    <xf numFmtId="0" fontId="97" fillId="24" borderId="38" xfId="0" applyFont="1" applyFill="1" applyBorder="1" applyAlignment="1">
      <alignment horizontal="center" vertical="center"/>
    </xf>
    <xf numFmtId="0" fontId="97" fillId="25" borderId="38" xfId="0" applyFont="1" applyFill="1" applyBorder="1" applyAlignment="1">
      <alignment horizontal="center" vertical="center"/>
    </xf>
    <xf numFmtId="0" fontId="97" fillId="23" borderId="38" xfId="0" applyFont="1" applyFill="1" applyBorder="1" applyAlignment="1">
      <alignment horizontal="center" vertical="center"/>
    </xf>
    <xf numFmtId="0" fontId="100" fillId="0" borderId="63" xfId="0" applyFont="1" applyBorder="1" applyAlignment="1">
      <alignment vertical="center"/>
    </xf>
    <xf numFmtId="0" fontId="99" fillId="0" borderId="39" xfId="0" applyFont="1" applyBorder="1" applyAlignment="1">
      <alignment vertical="center"/>
    </xf>
    <xf numFmtId="0" fontId="100" fillId="0" borderId="39" xfId="0" applyFont="1" applyBorder="1" applyAlignment="1">
      <alignment vertical="center"/>
    </xf>
    <xf numFmtId="0" fontId="102" fillId="0" borderId="63" xfId="0" applyFont="1" applyBorder="1" applyAlignment="1">
      <alignment vertical="center"/>
    </xf>
    <xf numFmtId="0" fontId="101" fillId="0" borderId="39" xfId="0" applyFont="1" applyBorder="1" applyAlignment="1">
      <alignment vertical="center"/>
    </xf>
    <xf numFmtId="0" fontId="101" fillId="0" borderId="63" xfId="0" applyFont="1" applyBorder="1" applyAlignment="1">
      <alignment vertical="center"/>
    </xf>
    <xf numFmtId="165" fontId="2" fillId="0" borderId="8" xfId="13" applyNumberFormat="1" applyFont="1" applyFill="1" applyBorder="1"/>
    <xf numFmtId="0" fontId="2" fillId="0" borderId="8" xfId="74" applyFont="1" applyBorder="1"/>
    <xf numFmtId="0" fontId="2" fillId="0" borderId="1" xfId="74" applyFont="1" applyBorder="1"/>
    <xf numFmtId="0" fontId="2" fillId="0" borderId="15" xfId="2" applyFont="1" applyBorder="1"/>
    <xf numFmtId="0" fontId="2" fillId="0" borderId="89" xfId="2" applyFont="1" applyBorder="1"/>
    <xf numFmtId="0" fontId="2" fillId="0" borderId="8" xfId="2" applyFont="1" applyBorder="1"/>
    <xf numFmtId="0" fontId="2" fillId="0" borderId="36" xfId="2" applyFont="1" applyBorder="1"/>
    <xf numFmtId="0" fontId="2" fillId="0" borderId="1" xfId="2" applyFont="1" applyBorder="1"/>
    <xf numFmtId="0" fontId="2" fillId="0" borderId="1" xfId="118" applyNumberFormat="1" applyFont="1" applyFill="1" applyBorder="1" applyAlignment="1" applyProtection="1">
      <alignment wrapText="1"/>
    </xf>
    <xf numFmtId="0" fontId="2" fillId="0" borderId="1" xfId="2" applyFont="1" applyFill="1" applyBorder="1" applyAlignment="1">
      <alignment horizontal="center"/>
    </xf>
    <xf numFmtId="0" fontId="2" fillId="0" borderId="1" xfId="126" applyFont="1" applyBorder="1" applyAlignment="1">
      <alignment wrapText="1"/>
    </xf>
    <xf numFmtId="0" fontId="2" fillId="0" borderId="36" xfId="2" applyFont="1" applyBorder="1" applyAlignment="1">
      <alignment wrapText="1"/>
    </xf>
    <xf numFmtId="0" fontId="2" fillId="0" borderId="1" xfId="2" applyFont="1" applyBorder="1"/>
    <xf numFmtId="0" fontId="2" fillId="0" borderId="1" xfId="118" applyNumberFormat="1" applyFont="1" applyFill="1" applyBorder="1" applyAlignment="1" applyProtection="1">
      <alignment wrapText="1"/>
    </xf>
    <xf numFmtId="0" fontId="2" fillId="0" borderId="1" xfId="2" applyFont="1" applyFill="1" applyBorder="1" applyAlignment="1">
      <alignment horizontal="center"/>
    </xf>
    <xf numFmtId="0" fontId="2" fillId="0" borderId="1" xfId="126" applyFont="1" applyBorder="1" applyAlignment="1">
      <alignment wrapText="1"/>
    </xf>
    <xf numFmtId="0" fontId="2" fillId="0" borderId="36" xfId="2" applyFont="1" applyBorder="1" applyAlignment="1">
      <alignment wrapText="1"/>
    </xf>
    <xf numFmtId="0" fontId="2" fillId="0" borderId="94" xfId="2" applyFont="1" applyBorder="1"/>
    <xf numFmtId="0" fontId="2" fillId="0" borderId="114" xfId="2" applyFont="1" applyBorder="1"/>
    <xf numFmtId="0" fontId="2" fillId="0" borderId="92" xfId="2" applyFont="1" applyFill="1" applyBorder="1" applyAlignment="1">
      <alignment horizontal="center"/>
    </xf>
    <xf numFmtId="0" fontId="2" fillId="0" borderId="114" xfId="2" applyFont="1" applyFill="1" applyBorder="1" applyAlignment="1">
      <alignment horizontal="center"/>
    </xf>
    <xf numFmtId="165" fontId="2" fillId="0" borderId="15" xfId="13" applyNumberFormat="1" applyFont="1" applyBorder="1"/>
    <xf numFmtId="165" fontId="2" fillId="0" borderId="8" xfId="13" applyNumberFormat="1" applyFont="1" applyBorder="1"/>
    <xf numFmtId="165" fontId="2" fillId="0" borderId="15" xfId="13" applyNumberFormat="1" applyFont="1" applyFill="1" applyBorder="1"/>
    <xf numFmtId="165" fontId="2" fillId="0" borderId="15" xfId="13" applyNumberFormat="1" applyFont="1" applyBorder="1"/>
    <xf numFmtId="0" fontId="2" fillId="0" borderId="89" xfId="2" applyFont="1" applyBorder="1"/>
    <xf numFmtId="0" fontId="2" fillId="0" borderId="36" xfId="2" applyFont="1" applyBorder="1"/>
    <xf numFmtId="0" fontId="27" fillId="0" borderId="1" xfId="0" applyFont="1" applyBorder="1"/>
    <xf numFmtId="0" fontId="2" fillId="20" borderId="6" xfId="2" applyFont="1" applyFill="1" applyBorder="1" applyAlignment="1">
      <alignment wrapText="1"/>
    </xf>
    <xf numFmtId="0" fontId="2" fillId="2" borderId="1" xfId="2" applyFont="1" applyFill="1" applyBorder="1" applyAlignment="1"/>
    <xf numFmtId="165" fontId="2" fillId="0" borderId="0" xfId="1" applyNumberFormat="1" applyFont="1" applyFill="1" applyAlignment="1">
      <alignment horizontal="right"/>
    </xf>
    <xf numFmtId="165" fontId="2" fillId="3" borderId="63" xfId="1" applyNumberFormat="1" applyFont="1" applyFill="1" applyBorder="1"/>
    <xf numFmtId="165" fontId="2" fillId="0" borderId="10" xfId="1" applyNumberFormat="1" applyFont="1" applyFill="1" applyBorder="1"/>
    <xf numFmtId="165" fontId="2" fillId="0" borderId="0" xfId="1" applyNumberFormat="1" applyFont="1" applyFill="1" applyBorder="1" applyAlignment="1">
      <alignment horizontal="right"/>
    </xf>
    <xf numFmtId="0" fontId="77" fillId="6" borderId="1" xfId="2" applyFont="1" applyFill="1" applyBorder="1" applyAlignment="1">
      <alignment horizontal="center" vertical="center" wrapText="1"/>
    </xf>
    <xf numFmtId="0" fontId="0" fillId="0" borderId="0" xfId="0"/>
    <xf numFmtId="0" fontId="0" fillId="0" borderId="0" xfId="0"/>
    <xf numFmtId="0" fontId="5" fillId="2" borderId="0" xfId="2" applyFont="1" applyFill="1" applyAlignment="1">
      <alignment horizontal="left" vertical="center"/>
    </xf>
    <xf numFmtId="0" fontId="3" fillId="2" borderId="0" xfId="2" applyFont="1" applyFill="1" applyAlignment="1">
      <alignment horizontal="left" vertical="center"/>
    </xf>
    <xf numFmtId="0" fontId="2" fillId="0" borderId="0" xfId="2"/>
    <xf numFmtId="0" fontId="4" fillId="2" borderId="0" xfId="2" applyFont="1" applyFill="1" applyAlignment="1">
      <alignment horizontal="left" vertical="center"/>
    </xf>
    <xf numFmtId="0" fontId="2" fillId="2" borderId="0" xfId="2" applyFont="1" applyFill="1" applyAlignment="1">
      <alignment horizontal="left" vertical="center"/>
    </xf>
    <xf numFmtId="0" fontId="3" fillId="2" borderId="0" xfId="2" applyFont="1" applyFill="1"/>
    <xf numFmtId="0" fontId="3" fillId="2" borderId="0" xfId="2" quotePrefix="1" applyFont="1" applyFill="1" applyAlignment="1">
      <alignment horizontal="left"/>
    </xf>
    <xf numFmtId="0" fontId="2" fillId="2" borderId="1" xfId="2" quotePrefix="1" applyFont="1" applyFill="1" applyBorder="1" applyAlignment="1">
      <alignment horizontal="left"/>
    </xf>
    <xf numFmtId="0" fontId="2" fillId="2" borderId="1" xfId="2" applyFont="1" applyFill="1" applyBorder="1" applyAlignment="1">
      <alignment wrapText="1"/>
    </xf>
    <xf numFmtId="0" fontId="2" fillId="2" borderId="1" xfId="2" quotePrefix="1" applyFont="1" applyFill="1" applyBorder="1" applyAlignment="1">
      <alignment horizontal="left" wrapText="1"/>
    </xf>
    <xf numFmtId="0" fontId="2" fillId="2" borderId="1" xfId="2" applyFont="1" applyFill="1" applyBorder="1"/>
    <xf numFmtId="0" fontId="2" fillId="2" borderId="1" xfId="2" applyFont="1" applyFill="1" applyBorder="1" applyAlignment="1">
      <alignment horizontal="center"/>
    </xf>
    <xf numFmtId="0" fontId="2" fillId="2" borderId="0" xfId="2" applyFont="1" applyFill="1"/>
    <xf numFmtId="175" fontId="2" fillId="0" borderId="1" xfId="135" applyNumberFormat="1" applyFont="1" applyFill="1" applyBorder="1" applyAlignment="1">
      <alignment horizontal="center" vertical="center"/>
    </xf>
    <xf numFmtId="3" fontId="2" fillId="0" borderId="1" xfId="135" applyNumberFormat="1" applyFill="1" applyBorder="1" applyAlignment="1">
      <alignment horizontal="center"/>
    </xf>
    <xf numFmtId="49" fontId="2" fillId="0" borderId="1" xfId="135" applyNumberFormat="1" applyFont="1" applyFill="1" applyBorder="1" applyAlignment="1">
      <alignment horizontal="center" vertical="center"/>
    </xf>
    <xf numFmtId="17" fontId="2" fillId="0" borderId="1" xfId="135" applyNumberFormat="1" applyFont="1" applyFill="1" applyBorder="1" applyAlignment="1">
      <alignment horizontal="center" vertical="center"/>
    </xf>
    <xf numFmtId="0" fontId="2" fillId="2" borderId="1" xfId="2" quotePrefix="1" applyFont="1" applyFill="1" applyBorder="1" applyAlignment="1">
      <alignment horizontal="left"/>
    </xf>
    <xf numFmtId="0" fontId="2" fillId="2" borderId="1" xfId="2" applyFont="1" applyFill="1" applyBorder="1" applyAlignment="1">
      <alignment wrapText="1"/>
    </xf>
    <xf numFmtId="0" fontId="2" fillId="2" borderId="1" xfId="2" quotePrefix="1" applyFont="1" applyFill="1" applyBorder="1" applyAlignment="1">
      <alignment horizontal="left" wrapText="1"/>
    </xf>
    <xf numFmtId="0" fontId="2" fillId="2" borderId="1" xfId="2" applyFont="1" applyFill="1" applyBorder="1"/>
    <xf numFmtId="0" fontId="2" fillId="2" borderId="1" xfId="2" applyFont="1" applyFill="1" applyBorder="1" applyAlignment="1">
      <alignment horizontal="center"/>
    </xf>
    <xf numFmtId="0" fontId="2" fillId="2" borderId="0" xfId="2" applyFont="1" applyFill="1"/>
    <xf numFmtId="175" fontId="2" fillId="0" borderId="1" xfId="135" applyNumberFormat="1" applyFont="1" applyFill="1" applyBorder="1" applyAlignment="1">
      <alignment horizontal="center" vertical="center"/>
    </xf>
    <xf numFmtId="3" fontId="2" fillId="0" borderId="1" xfId="135" applyNumberFormat="1" applyFill="1" applyBorder="1" applyAlignment="1">
      <alignment horizontal="center"/>
    </xf>
    <xf numFmtId="49" fontId="2" fillId="0" borderId="1" xfId="135" applyNumberFormat="1" applyFont="1" applyFill="1" applyBorder="1" applyAlignment="1">
      <alignment horizontal="center" vertical="center"/>
    </xf>
    <xf numFmtId="17" fontId="2" fillId="0" borderId="1" xfId="135" applyNumberFormat="1" applyFont="1" applyFill="1" applyBorder="1" applyAlignment="1">
      <alignment horizontal="center" vertical="center"/>
    </xf>
    <xf numFmtId="0" fontId="2" fillId="2" borderId="1" xfId="2" quotePrefix="1" applyFont="1" applyFill="1" applyBorder="1" applyAlignment="1">
      <alignment horizontal="left"/>
    </xf>
    <xf numFmtId="0" fontId="2" fillId="2" borderId="1" xfId="2" applyFont="1" applyFill="1" applyBorder="1" applyAlignment="1">
      <alignment wrapText="1"/>
    </xf>
    <xf numFmtId="0" fontId="2" fillId="2" borderId="1" xfId="2" quotePrefix="1" applyFont="1" applyFill="1" applyBorder="1" applyAlignment="1">
      <alignment horizontal="left" wrapText="1"/>
    </xf>
    <xf numFmtId="0" fontId="2" fillId="2" borderId="1" xfId="2" applyFont="1" applyFill="1" applyBorder="1"/>
    <xf numFmtId="0" fontId="2" fillId="2" borderId="1" xfId="2" applyFont="1" applyFill="1" applyBorder="1" applyAlignment="1">
      <alignment horizontal="center"/>
    </xf>
    <xf numFmtId="0" fontId="2" fillId="2" borderId="0" xfId="2" applyFont="1" applyFill="1"/>
    <xf numFmtId="165" fontId="2" fillId="0" borderId="64" xfId="1" applyNumberFormat="1" applyFont="1" applyFill="1" applyBorder="1"/>
    <xf numFmtId="0" fontId="9" fillId="3" borderId="0" xfId="2" applyFont="1" applyFill="1"/>
    <xf numFmtId="0" fontId="9" fillId="3" borderId="1" xfId="2" applyFont="1" applyFill="1" applyBorder="1"/>
    <xf numFmtId="0" fontId="9" fillId="3" borderId="1" xfId="2" applyFont="1" applyFill="1" applyBorder="1" applyAlignment="1">
      <alignment horizontal="center"/>
    </xf>
    <xf numFmtId="0" fontId="9" fillId="0" borderId="1" xfId="2" applyFont="1" applyFill="1" applyBorder="1"/>
    <xf numFmtId="44" fontId="9" fillId="0" borderId="1" xfId="10" applyFont="1" applyFill="1" applyBorder="1"/>
    <xf numFmtId="44" fontId="9" fillId="3" borderId="1" xfId="10" applyFont="1" applyFill="1" applyBorder="1"/>
    <xf numFmtId="0" fontId="0" fillId="0" borderId="1" xfId="0" applyFill="1" applyBorder="1"/>
    <xf numFmtId="1" fontId="9" fillId="0" borderId="1" xfId="10" applyNumberFormat="1" applyFont="1" applyFill="1" applyBorder="1"/>
    <xf numFmtId="165" fontId="2" fillId="0" borderId="11" xfId="1" applyNumberFormat="1" applyFont="1" applyFill="1" applyBorder="1"/>
    <xf numFmtId="0" fontId="77" fillId="6" borderId="1" xfId="2" applyFont="1" applyFill="1" applyBorder="1" applyAlignment="1">
      <alignment horizontal="center" vertical="center"/>
    </xf>
    <xf numFmtId="0" fontId="139" fillId="3" borderId="1" xfId="2" applyFont="1" applyFill="1" applyBorder="1"/>
    <xf numFmtId="0" fontId="139" fillId="0" borderId="0" xfId="2" applyFont="1" applyFill="1" applyBorder="1"/>
    <xf numFmtId="0" fontId="139" fillId="7" borderId="1" xfId="2" applyFont="1" applyFill="1" applyBorder="1" applyAlignment="1">
      <alignment horizontal="center" vertical="center" wrapText="1"/>
    </xf>
    <xf numFmtId="49" fontId="141" fillId="17" borderId="0" xfId="262" quotePrefix="1" applyNumberFormat="1" applyFill="1" applyBorder="1" applyAlignment="1">
      <alignment horizontal="center"/>
    </xf>
    <xf numFmtId="37" fontId="2" fillId="0" borderId="23" xfId="2" applyNumberFormat="1" applyFont="1" applyFill="1" applyBorder="1" applyAlignment="1" applyProtection="1">
      <alignment horizontal="left"/>
    </xf>
    <xf numFmtId="37" fontId="2" fillId="0" borderId="23" xfId="2" applyNumberFormat="1" applyFont="1" applyFill="1" applyBorder="1" applyAlignment="1" applyProtection="1">
      <alignment horizontal="left"/>
    </xf>
    <xf numFmtId="37" fontId="2" fillId="17" borderId="23" xfId="2" applyNumberFormat="1" applyFont="1" applyFill="1" applyBorder="1" applyAlignment="1" applyProtection="1">
      <alignment horizontal="left"/>
    </xf>
    <xf numFmtId="37" fontId="2" fillId="17" borderId="23" xfId="2" applyNumberFormat="1" applyFont="1" applyFill="1" applyBorder="1" applyAlignment="1" applyProtection="1">
      <alignment horizontal="left"/>
    </xf>
    <xf numFmtId="165" fontId="2" fillId="17" borderId="20" xfId="10" applyNumberFormat="1" applyFont="1" applyFill="1" applyBorder="1" applyProtection="1"/>
    <xf numFmtId="37" fontId="2" fillId="17" borderId="23" xfId="2" applyNumberFormat="1" applyFont="1" applyFill="1" applyBorder="1" applyAlignment="1" applyProtection="1">
      <alignment horizontal="left"/>
    </xf>
    <xf numFmtId="49" fontId="16" fillId="17" borderId="0" xfId="2" quotePrefix="1" applyNumberFormat="1" applyFont="1" applyFill="1" applyBorder="1" applyAlignment="1">
      <alignment horizontal="center"/>
    </xf>
    <xf numFmtId="165" fontId="2" fillId="3" borderId="0" xfId="10" applyNumberFormat="1" applyFont="1" applyFill="1" applyBorder="1" applyProtection="1"/>
    <xf numFmtId="165" fontId="2" fillId="17" borderId="0" xfId="10" applyNumberFormat="1" applyFont="1" applyFill="1" applyBorder="1" applyProtection="1"/>
    <xf numFmtId="49" fontId="16" fillId="17" borderId="20" xfId="2" quotePrefix="1" applyNumberFormat="1" applyFont="1" applyFill="1" applyBorder="1" applyAlignment="1">
      <alignment horizontal="center"/>
    </xf>
    <xf numFmtId="37" fontId="2" fillId="17" borderId="25" xfId="2" applyNumberFormat="1" applyFont="1" applyFill="1" applyBorder="1" applyAlignment="1" applyProtection="1">
      <alignment horizontal="left"/>
    </xf>
    <xf numFmtId="37" fontId="16" fillId="17" borderId="1" xfId="2" applyNumberFormat="1" applyFont="1" applyFill="1" applyBorder="1" applyAlignment="1">
      <alignment horizontal="center" wrapText="1"/>
    </xf>
    <xf numFmtId="0" fontId="15" fillId="3" borderId="0" xfId="2" applyFont="1" applyFill="1" applyAlignment="1">
      <alignment horizontal="left" vertical="center"/>
    </xf>
    <xf numFmtId="172" fontId="2" fillId="3" borderId="0" xfId="19" applyNumberFormat="1" applyFont="1" applyFill="1" applyBorder="1"/>
    <xf numFmtId="172" fontId="2" fillId="17" borderId="0" xfId="19" applyNumberFormat="1" applyFont="1" applyFill="1" applyBorder="1"/>
    <xf numFmtId="37" fontId="2" fillId="3" borderId="1" xfId="30" applyNumberFormat="1" applyFont="1" applyFill="1" applyBorder="1"/>
    <xf numFmtId="165" fontId="2" fillId="17" borderId="1" xfId="10" applyNumberFormat="1" applyFont="1" applyFill="1" applyBorder="1" applyProtection="1"/>
    <xf numFmtId="173" fontId="2" fillId="17" borderId="1" xfId="30" applyNumberFormat="1" applyFont="1" applyFill="1" applyBorder="1" applyAlignment="1">
      <alignment horizontal="center"/>
    </xf>
    <xf numFmtId="49" fontId="10" fillId="0" borderId="0" xfId="2" applyNumberFormat="1" applyFont="1" applyFill="1" applyBorder="1" applyAlignment="1">
      <alignment vertical="top"/>
    </xf>
    <xf numFmtId="164" fontId="10" fillId="0" borderId="0" xfId="2" applyNumberFormat="1" applyFont="1" applyFill="1" applyBorder="1" applyAlignment="1">
      <alignment vertical="top"/>
    </xf>
    <xf numFmtId="42" fontId="10" fillId="0" borderId="1" xfId="2" applyNumberFormat="1" applyFont="1" applyFill="1" applyBorder="1" applyAlignment="1">
      <alignment vertical="top"/>
    </xf>
    <xf numFmtId="0" fontId="139" fillId="0" borderId="1" xfId="2" applyFont="1" applyFill="1" applyBorder="1"/>
    <xf numFmtId="165" fontId="9" fillId="3" borderId="1" xfId="10" applyNumberFormat="1" applyFont="1" applyFill="1" applyBorder="1"/>
    <xf numFmtId="49" fontId="10" fillId="11" borderId="90" xfId="2" applyNumberFormat="1" applyFont="1" applyFill="1" applyBorder="1" applyAlignment="1">
      <alignment horizontal="center" wrapText="1"/>
    </xf>
    <xf numFmtId="0" fontId="17" fillId="2" borderId="0" xfId="2" applyFont="1" applyFill="1" applyBorder="1" applyAlignment="1">
      <alignment horizontal="center"/>
    </xf>
    <xf numFmtId="0" fontId="2" fillId="0" borderId="1" xfId="2" applyFont="1" applyBorder="1" applyAlignment="1">
      <alignment wrapText="1"/>
    </xf>
    <xf numFmtId="0" fontId="145" fillId="3" borderId="12" xfId="2" applyFont="1" applyFill="1" applyBorder="1" applyAlignment="1">
      <alignment horizontal="center" vertical="center" wrapText="1"/>
    </xf>
    <xf numFmtId="42" fontId="10" fillId="0" borderId="11" xfId="2" applyNumberFormat="1" applyFont="1" applyFill="1" applyBorder="1" applyAlignment="1">
      <alignment vertical="top" wrapText="1"/>
    </xf>
    <xf numFmtId="0" fontId="2" fillId="20" borderId="13" xfId="2" applyFont="1" applyFill="1" applyBorder="1" applyAlignment="1">
      <alignment wrapText="1"/>
    </xf>
    <xf numFmtId="165" fontId="10" fillId="0" borderId="11" xfId="1" applyNumberFormat="1" applyFont="1" applyFill="1" applyBorder="1" applyAlignment="1"/>
    <xf numFmtId="165" fontId="10" fillId="0" borderId="10" xfId="1" applyNumberFormat="1" applyFont="1" applyFill="1" applyBorder="1" applyAlignment="1"/>
    <xf numFmtId="165" fontId="10" fillId="0" borderId="1" xfId="1" applyNumberFormat="1" applyFont="1" applyFill="1" applyBorder="1" applyAlignment="1"/>
    <xf numFmtId="165" fontId="10" fillId="0" borderId="7" xfId="1" applyNumberFormat="1" applyFont="1" applyFill="1" applyBorder="1" applyAlignment="1"/>
    <xf numFmtId="165" fontId="10" fillId="0" borderId="24" xfId="1" applyNumberFormat="1" applyFont="1" applyFill="1" applyBorder="1" applyAlignment="1"/>
    <xf numFmtId="165" fontId="10" fillId="0" borderId="25" xfId="1" applyNumberFormat="1" applyFont="1" applyFill="1" applyBorder="1" applyAlignment="1"/>
    <xf numFmtId="165" fontId="9" fillId="0" borderId="1" xfId="1" applyNumberFormat="1" applyFont="1" applyFill="1" applyBorder="1" applyAlignment="1"/>
    <xf numFmtId="164" fontId="10" fillId="0" borderId="0" xfId="2" applyNumberFormat="1" applyFont="1" applyFill="1" applyBorder="1" applyAlignment="1"/>
    <xf numFmtId="42" fontId="10" fillId="0" borderId="0" xfId="2" applyNumberFormat="1" applyFont="1" applyFill="1" applyBorder="1" applyAlignment="1"/>
    <xf numFmtId="0" fontId="13" fillId="0" borderId="62" xfId="2" applyFont="1" applyFill="1" applyBorder="1" applyAlignment="1">
      <alignment horizontal="left"/>
    </xf>
    <xf numFmtId="0" fontId="31" fillId="0" borderId="61" xfId="2" applyFont="1" applyFill="1" applyBorder="1" applyAlignment="1">
      <alignment horizontal="center"/>
    </xf>
    <xf numFmtId="0" fontId="9" fillId="0" borderId="61" xfId="2" applyFont="1" applyFill="1" applyBorder="1" applyAlignment="1"/>
    <xf numFmtId="165" fontId="9" fillId="2" borderId="51" xfId="2" applyNumberFormat="1" applyFont="1" applyFill="1" applyBorder="1"/>
    <xf numFmtId="42" fontId="9" fillId="2" borderId="51" xfId="2" applyNumberFormat="1" applyFont="1" applyFill="1" applyBorder="1"/>
    <xf numFmtId="0" fontId="13" fillId="2" borderId="19" xfId="2" applyFont="1" applyFill="1" applyBorder="1"/>
    <xf numFmtId="0" fontId="9" fillId="2" borderId="0" xfId="2" applyFont="1" applyFill="1"/>
    <xf numFmtId="0" fontId="2" fillId="3" borderId="0" xfId="2" applyFont="1" applyFill="1"/>
    <xf numFmtId="0" fontId="9" fillId="3" borderId="0" xfId="2" applyFont="1" applyFill="1"/>
    <xf numFmtId="44" fontId="9" fillId="3" borderId="0" xfId="2" applyNumberFormat="1" applyFont="1" applyFill="1"/>
    <xf numFmtId="165" fontId="9" fillId="2" borderId="1" xfId="1" applyNumberFormat="1" applyFont="1" applyFill="1" applyBorder="1" applyAlignment="1"/>
    <xf numFmtId="0" fontId="9" fillId="0" borderId="1" xfId="147" applyFont="1" applyFill="1" applyBorder="1"/>
    <xf numFmtId="0" fontId="146" fillId="0" borderId="1" xfId="0" applyFont="1" applyFill="1" applyBorder="1" applyProtection="1">
      <protection locked="0"/>
    </xf>
    <xf numFmtId="0" fontId="9" fillId="0" borderId="1" xfId="147" applyFont="1" applyFill="1" applyBorder="1" applyAlignment="1">
      <alignment wrapText="1"/>
    </xf>
    <xf numFmtId="0" fontId="146" fillId="0" borderId="1" xfId="0" applyFont="1" applyFill="1" applyBorder="1" applyAlignment="1" applyProtection="1">
      <alignment wrapText="1"/>
      <protection locked="0"/>
    </xf>
    <xf numFmtId="0" fontId="146" fillId="0" borderId="1" xfId="0" applyFont="1" applyFill="1" applyBorder="1"/>
    <xf numFmtId="8" fontId="9" fillId="0" borderId="1" xfId="0" applyNumberFormat="1" applyFont="1" applyFill="1" applyBorder="1"/>
    <xf numFmtId="165" fontId="146" fillId="0" borderId="1" xfId="1" applyNumberFormat="1" applyFont="1" applyFill="1" applyBorder="1"/>
    <xf numFmtId="8" fontId="146" fillId="0" borderId="1" xfId="0" applyNumberFormat="1" applyFont="1" applyFill="1" applyBorder="1"/>
    <xf numFmtId="0" fontId="146" fillId="0" borderId="1" xfId="0" applyFont="1" applyFill="1" applyBorder="1" applyAlignment="1">
      <alignment wrapText="1"/>
    </xf>
    <xf numFmtId="49" fontId="10" fillId="11" borderId="24" xfId="2" applyNumberFormat="1" applyFont="1" applyFill="1" applyBorder="1" applyAlignment="1">
      <alignment horizontal="center" wrapText="1"/>
    </xf>
    <xf numFmtId="165" fontId="9" fillId="2" borderId="16" xfId="2" applyNumberFormat="1" applyFont="1" applyFill="1" applyBorder="1"/>
    <xf numFmtId="42" fontId="9" fillId="2" borderId="16" xfId="2" applyNumberFormat="1" applyFont="1" applyFill="1" applyBorder="1"/>
    <xf numFmtId="0" fontId="2" fillId="0" borderId="0" xfId="23" applyFont="1"/>
    <xf numFmtId="0" fontId="27" fillId="0" borderId="11" xfId="0" applyFont="1" applyBorder="1"/>
    <xf numFmtId="0" fontId="2" fillId="0" borderId="11" xfId="2" applyFont="1" applyFill="1" applyBorder="1" applyAlignment="1">
      <alignment horizontal="center"/>
    </xf>
    <xf numFmtId="0" fontId="2" fillId="0" borderId="11" xfId="2" applyFont="1" applyBorder="1" applyAlignment="1">
      <alignment wrapText="1"/>
    </xf>
    <xf numFmtId="0" fontId="2" fillId="0" borderId="11" xfId="2" applyFont="1" applyBorder="1"/>
    <xf numFmtId="14" fontId="2" fillId="0" borderId="11" xfId="2" applyNumberFormat="1" applyFont="1" applyFill="1" applyBorder="1"/>
    <xf numFmtId="165" fontId="3" fillId="22" borderId="41" xfId="13" applyNumberFormat="1" applyFont="1" applyFill="1" applyBorder="1"/>
    <xf numFmtId="0" fontId="2" fillId="0" borderId="12" xfId="2" applyFont="1" applyBorder="1" applyAlignment="1">
      <alignment wrapText="1"/>
    </xf>
    <xf numFmtId="0" fontId="2" fillId="0" borderId="8" xfId="2" applyFont="1" applyBorder="1" applyAlignment="1">
      <alignment wrapText="1"/>
    </xf>
    <xf numFmtId="0" fontId="2" fillId="0" borderId="59" xfId="2" applyFont="1" applyBorder="1"/>
    <xf numFmtId="0" fontId="2" fillId="0" borderId="115" xfId="2" applyFont="1" applyBorder="1"/>
    <xf numFmtId="0" fontId="27" fillId="0" borderId="58" xfId="0" applyFont="1" applyBorder="1"/>
    <xf numFmtId="0" fontId="2" fillId="0" borderId="58" xfId="2" applyFont="1" applyFill="1" applyBorder="1" applyAlignment="1">
      <alignment horizontal="center"/>
    </xf>
    <xf numFmtId="0" fontId="2" fillId="0" borderId="115" xfId="2" applyFont="1" applyFill="1" applyBorder="1" applyAlignment="1">
      <alignment horizontal="center"/>
    </xf>
    <xf numFmtId="0" fontId="2" fillId="0" borderId="115" xfId="74" applyFont="1" applyBorder="1"/>
    <xf numFmtId="165" fontId="2" fillId="0" borderId="5" xfId="13" applyNumberFormat="1" applyFont="1" applyFill="1" applyBorder="1"/>
    <xf numFmtId="43" fontId="2" fillId="0" borderId="2" xfId="8" applyFont="1" applyBorder="1"/>
    <xf numFmtId="43" fontId="2" fillId="20" borderId="3" xfId="8" applyFont="1" applyFill="1" applyBorder="1"/>
    <xf numFmtId="0" fontId="2" fillId="20" borderId="2" xfId="2" applyFont="1" applyFill="1" applyBorder="1" applyAlignment="1">
      <alignment wrapText="1"/>
    </xf>
    <xf numFmtId="0" fontId="2" fillId="0" borderId="5" xfId="74" applyFont="1" applyFill="1" applyBorder="1"/>
    <xf numFmtId="0" fontId="2" fillId="0" borderId="4" xfId="74" applyFont="1" applyFill="1" applyBorder="1"/>
    <xf numFmtId="0" fontId="2" fillId="0" borderId="4" xfId="126" applyFont="1" applyFill="1" applyBorder="1" applyAlignment="1">
      <alignment wrapText="1"/>
    </xf>
    <xf numFmtId="165" fontId="3" fillId="22" borderId="68" xfId="13" applyNumberFormat="1" applyFont="1" applyFill="1" applyBorder="1"/>
    <xf numFmtId="0" fontId="2" fillId="0" borderId="3" xfId="2" applyFont="1" applyBorder="1" applyAlignment="1">
      <alignment horizontal="center" vertical="center" wrapText="1"/>
    </xf>
    <xf numFmtId="0" fontId="2" fillId="0" borderId="10" xfId="2" applyFont="1" applyFill="1" applyBorder="1"/>
    <xf numFmtId="0" fontId="2" fillId="0" borderId="7" xfId="2" applyFont="1" applyBorder="1"/>
    <xf numFmtId="0" fontId="2" fillId="0" borderId="3" xfId="2" applyFont="1" applyBorder="1"/>
    <xf numFmtId="0" fontId="2" fillId="0" borderId="40" xfId="2" applyFont="1" applyBorder="1"/>
    <xf numFmtId="0" fontId="27" fillId="0" borderId="1" xfId="0" applyFont="1" applyBorder="1" applyAlignment="1">
      <alignment wrapText="1"/>
    </xf>
    <xf numFmtId="43" fontId="2" fillId="0" borderId="88" xfId="8" applyFont="1" applyBorder="1"/>
    <xf numFmtId="43" fontId="2" fillId="0" borderId="7" xfId="8" applyFont="1" applyBorder="1"/>
    <xf numFmtId="43" fontId="2" fillId="0" borderId="3" xfId="8" applyFont="1" applyBorder="1"/>
    <xf numFmtId="165" fontId="3" fillId="22" borderId="63" xfId="13" applyNumberFormat="1" applyFont="1" applyFill="1" applyBorder="1"/>
    <xf numFmtId="165" fontId="2" fillId="20" borderId="1" xfId="13" applyNumberFormat="1" applyFont="1" applyFill="1" applyBorder="1"/>
    <xf numFmtId="43" fontId="2" fillId="20" borderId="1" xfId="8" applyFont="1" applyFill="1" applyBorder="1"/>
    <xf numFmtId="165" fontId="2" fillId="20" borderId="14" xfId="13" applyNumberFormat="1" applyFont="1" applyFill="1" applyBorder="1"/>
    <xf numFmtId="43" fontId="2" fillId="20" borderId="14" xfId="8" applyFont="1" applyFill="1" applyBorder="1"/>
    <xf numFmtId="165" fontId="2" fillId="20" borderId="4" xfId="13" applyNumberFormat="1" applyFont="1" applyFill="1" applyBorder="1"/>
    <xf numFmtId="43" fontId="2" fillId="20" borderId="4" xfId="8" applyFont="1" applyFill="1" applyBorder="1"/>
    <xf numFmtId="0" fontId="2" fillId="0" borderId="1" xfId="126" applyNumberFormat="1" applyFont="1" applyFill="1" applyBorder="1" applyAlignment="1">
      <alignment horizontal="left" wrapText="1"/>
    </xf>
    <xf numFmtId="165" fontId="3" fillId="22" borderId="59" xfId="13" applyNumberFormat="1" applyFont="1" applyFill="1" applyBorder="1"/>
    <xf numFmtId="165" fontId="3" fillId="22" borderId="40" xfId="13" applyNumberFormat="1" applyFont="1" applyFill="1" applyBorder="1"/>
    <xf numFmtId="41" fontId="3" fillId="22" borderId="57" xfId="13" applyNumberFormat="1" applyFont="1" applyFill="1" applyBorder="1"/>
    <xf numFmtId="41" fontId="2" fillId="20" borderId="1" xfId="13" applyNumberFormat="1" applyFont="1" applyFill="1" applyBorder="1"/>
    <xf numFmtId="41" fontId="2" fillId="20" borderId="4" xfId="13" applyNumberFormat="1" applyFont="1" applyFill="1" applyBorder="1"/>
    <xf numFmtId="165" fontId="3" fillId="22" borderId="57" xfId="13" applyNumberFormat="1" applyFont="1" applyFill="1" applyBorder="1"/>
    <xf numFmtId="9" fontId="3" fillId="22" borderId="58" xfId="28" applyFont="1" applyFill="1" applyBorder="1"/>
    <xf numFmtId="0" fontId="146" fillId="0" borderId="1" xfId="0" applyFont="1" applyFill="1" applyBorder="1" applyAlignment="1">
      <alignment horizontal="right" wrapText="1"/>
    </xf>
    <xf numFmtId="49" fontId="10" fillId="3" borderId="12" xfId="2" applyNumberFormat="1" applyFont="1" applyFill="1" applyBorder="1" applyAlignment="1">
      <alignment vertical="top"/>
    </xf>
    <xf numFmtId="49" fontId="10" fillId="3" borderId="11" xfId="2" applyNumberFormat="1" applyFont="1" applyFill="1" applyBorder="1" applyAlignment="1">
      <alignment vertical="top"/>
    </xf>
    <xf numFmtId="164" fontId="10" fillId="3" borderId="11" xfId="2" applyNumberFormat="1" applyFont="1" applyFill="1" applyBorder="1" applyAlignment="1">
      <alignment vertical="top"/>
    </xf>
    <xf numFmtId="164" fontId="11" fillId="3" borderId="11" xfId="2" applyNumberFormat="1" applyFont="1" applyFill="1" applyBorder="1" applyAlignment="1">
      <alignment vertical="top"/>
    </xf>
    <xf numFmtId="164" fontId="10" fillId="3" borderId="10" xfId="2" applyNumberFormat="1" applyFont="1" applyFill="1" applyBorder="1" applyAlignment="1">
      <alignment vertical="top"/>
    </xf>
    <xf numFmtId="164" fontId="11" fillId="3" borderId="10" xfId="2" applyNumberFormat="1" applyFont="1" applyFill="1" applyBorder="1" applyAlignment="1">
      <alignment vertical="top"/>
    </xf>
    <xf numFmtId="164" fontId="10" fillId="3" borderId="9" xfId="2" applyNumberFormat="1" applyFont="1" applyFill="1" applyBorder="1" applyAlignment="1">
      <alignment vertical="top"/>
    </xf>
    <xf numFmtId="165" fontId="9" fillId="2" borderId="0" xfId="2" applyNumberFormat="1" applyFont="1" applyFill="1"/>
    <xf numFmtId="9" fontId="9" fillId="2" borderId="0" xfId="300" applyFont="1" applyFill="1"/>
    <xf numFmtId="165" fontId="10" fillId="0" borderId="1" xfId="1" applyNumberFormat="1" applyFont="1" applyFill="1" applyBorder="1" applyAlignment="1"/>
    <xf numFmtId="0" fontId="2" fillId="20" borderId="1" xfId="2" applyFont="1" applyFill="1" applyBorder="1" applyAlignment="1">
      <alignment wrapText="1"/>
    </xf>
    <xf numFmtId="0" fontId="2" fillId="20" borderId="1" xfId="2" applyFont="1" applyFill="1" applyBorder="1"/>
    <xf numFmtId="0" fontId="0" fillId="0" borderId="0" xfId="0" applyAlignment="1">
      <alignment horizontal="center" wrapText="1"/>
    </xf>
    <xf numFmtId="0" fontId="9" fillId="3" borderId="0" xfId="2" applyFont="1" applyFill="1" applyAlignment="1">
      <alignment horizontal="left" wrapText="1"/>
    </xf>
    <xf numFmtId="0" fontId="9" fillId="2" borderId="0" xfId="2" applyFont="1" applyFill="1" applyAlignment="1">
      <alignment horizontal="left" wrapText="1"/>
    </xf>
    <xf numFmtId="0" fontId="9" fillId="3" borderId="0" xfId="2" applyFont="1" applyFill="1" applyBorder="1" applyAlignment="1">
      <alignment horizontal="left"/>
    </xf>
    <xf numFmtId="0" fontId="9" fillId="3" borderId="0" xfId="2" applyFont="1" applyFill="1" applyBorder="1" applyAlignment="1">
      <alignment horizontal="center" wrapText="1"/>
    </xf>
    <xf numFmtId="0" fontId="18" fillId="3" borderId="0" xfId="2" applyFont="1" applyFill="1" applyBorder="1" applyAlignment="1">
      <alignment horizontal="left" wrapText="1" indent="1"/>
    </xf>
    <xf numFmtId="0" fontId="14" fillId="3" borderId="49" xfId="21" applyFont="1" applyFill="1" applyBorder="1" applyAlignment="1">
      <alignment horizontal="center" vertical="center"/>
    </xf>
    <xf numFmtId="0" fontId="13" fillId="3" borderId="49" xfId="21" applyFont="1" applyFill="1" applyBorder="1" applyAlignment="1">
      <alignment horizontal="center" vertical="center"/>
    </xf>
    <xf numFmtId="0" fontId="13" fillId="3" borderId="48" xfId="21" applyFont="1" applyFill="1" applyBorder="1" applyAlignment="1">
      <alignment horizontal="center" vertical="center"/>
    </xf>
    <xf numFmtId="0" fontId="9" fillId="3" borderId="56" xfId="21" applyFont="1" applyFill="1" applyBorder="1" applyAlignment="1"/>
    <xf numFmtId="0" fontId="33" fillId="0" borderId="7" xfId="21" applyFont="1" applyFill="1" applyBorder="1" applyAlignment="1">
      <alignment vertical="top" wrapText="1"/>
    </xf>
    <xf numFmtId="0" fontId="9" fillId="0" borderId="37" xfId="21" applyFont="1" applyFill="1" applyBorder="1" applyAlignment="1">
      <alignment vertical="top" wrapText="1"/>
    </xf>
    <xf numFmtId="0" fontId="9" fillId="0" borderId="36" xfId="21" applyFont="1" applyFill="1" applyBorder="1" applyAlignment="1">
      <alignment vertical="top" wrapText="1"/>
    </xf>
    <xf numFmtId="0" fontId="22" fillId="12" borderId="52" xfId="21" applyFont="1" applyFill="1" applyBorder="1" applyAlignment="1">
      <alignment horizontal="center" vertical="center"/>
    </xf>
    <xf numFmtId="0" fontId="22" fillId="12" borderId="51" xfId="21" applyFont="1" applyFill="1" applyBorder="1" applyAlignment="1">
      <alignment horizontal="center" vertical="center"/>
    </xf>
    <xf numFmtId="0" fontId="22" fillId="12" borderId="16" xfId="21" applyFont="1" applyFill="1" applyBorder="1" applyAlignment="1">
      <alignment horizontal="center" vertical="center"/>
    </xf>
    <xf numFmtId="0" fontId="9" fillId="4" borderId="0" xfId="21" applyFont="1" applyFill="1" applyBorder="1"/>
    <xf numFmtId="0" fontId="13" fillId="3" borderId="0" xfId="21" applyFont="1" applyFill="1" applyBorder="1" applyAlignment="1"/>
    <xf numFmtId="0" fontId="1" fillId="0" borderId="0" xfId="22" applyAlignment="1"/>
    <xf numFmtId="0" fontId="9" fillId="0" borderId="0" xfId="21" applyFont="1" applyFill="1" applyBorder="1"/>
    <xf numFmtId="0" fontId="13" fillId="3" borderId="0" xfId="21" applyFont="1" applyFill="1" applyBorder="1" applyAlignment="1">
      <alignment wrapText="1"/>
    </xf>
    <xf numFmtId="0" fontId="2" fillId="0" borderId="30" xfId="21" applyFont="1" applyBorder="1" applyAlignment="1">
      <alignment horizontal="left" wrapText="1"/>
    </xf>
    <xf numFmtId="0" fontId="1" fillId="0" borderId="29" xfId="22" applyBorder="1" applyAlignment="1">
      <alignment horizontal="left" wrapText="1"/>
    </xf>
    <xf numFmtId="0" fontId="1" fillId="0" borderId="28" xfId="22" applyBorder="1" applyAlignment="1">
      <alignment horizontal="left" wrapText="1"/>
    </xf>
    <xf numFmtId="0" fontId="2" fillId="0" borderId="25" xfId="21" applyFont="1" applyFill="1" applyBorder="1" applyAlignment="1">
      <alignment horizontal="left" wrapText="1"/>
    </xf>
    <xf numFmtId="0" fontId="1" fillId="0" borderId="20" xfId="22" applyFill="1" applyBorder="1" applyAlignment="1">
      <alignment horizontal="left" wrapText="1"/>
    </xf>
    <xf numFmtId="0" fontId="1" fillId="0" borderId="34" xfId="22" applyFill="1" applyBorder="1" applyAlignment="1">
      <alignment horizontal="left" wrapText="1"/>
    </xf>
    <xf numFmtId="0" fontId="2" fillId="0" borderId="30" xfId="21" applyFont="1" applyFill="1" applyBorder="1" applyAlignment="1">
      <alignment horizontal="left" wrapText="1"/>
    </xf>
    <xf numFmtId="0" fontId="1" fillId="0" borderId="29" xfId="22" applyFill="1" applyBorder="1" applyAlignment="1">
      <alignment horizontal="left" wrapText="1"/>
    </xf>
    <xf numFmtId="0" fontId="1" fillId="0" borderId="28" xfId="22" applyFill="1" applyBorder="1" applyAlignment="1">
      <alignment horizontal="left" wrapText="1"/>
    </xf>
    <xf numFmtId="0" fontId="2" fillId="0" borderId="25" xfId="21" applyFont="1" applyBorder="1" applyAlignment="1">
      <alignment horizontal="left" wrapText="1"/>
    </xf>
    <xf numFmtId="0" fontId="1" fillId="0" borderId="20" xfId="22" applyBorder="1" applyAlignment="1">
      <alignment horizontal="left" wrapText="1"/>
    </xf>
    <xf numFmtId="0" fontId="1" fillId="0" borderId="34" xfId="22" applyBorder="1" applyAlignment="1">
      <alignment horizontal="left" wrapText="1"/>
    </xf>
    <xf numFmtId="0" fontId="2" fillId="0" borderId="23" xfId="21" applyFont="1" applyBorder="1" applyAlignment="1">
      <alignment horizontal="left" wrapText="1"/>
    </xf>
    <xf numFmtId="0" fontId="1" fillId="0" borderId="0" xfId="22" applyBorder="1" applyAlignment="1">
      <alignment horizontal="left" wrapText="1"/>
    </xf>
    <xf numFmtId="0" fontId="1" fillId="0" borderId="32" xfId="22" applyBorder="1" applyAlignment="1">
      <alignment horizontal="left" wrapText="1"/>
    </xf>
    <xf numFmtId="0" fontId="2" fillId="0" borderId="23" xfId="21" applyFont="1" applyFill="1" applyBorder="1" applyAlignment="1">
      <alignment horizontal="left" wrapText="1"/>
    </xf>
    <xf numFmtId="0" fontId="1" fillId="0" borderId="0" xfId="22" applyFill="1" applyBorder="1" applyAlignment="1">
      <alignment horizontal="left" wrapText="1"/>
    </xf>
    <xf numFmtId="0" fontId="1" fillId="0" borderId="32" xfId="22" applyFill="1" applyBorder="1" applyAlignment="1">
      <alignment horizontal="left" wrapText="1"/>
    </xf>
    <xf numFmtId="0" fontId="9" fillId="2" borderId="19" xfId="2" applyFont="1" applyFill="1" applyBorder="1" applyAlignment="1">
      <alignment horizontal="left" wrapText="1"/>
    </xf>
    <xf numFmtId="0" fontId="9" fillId="2" borderId="18" xfId="2" applyFont="1" applyFill="1" applyBorder="1" applyAlignment="1">
      <alignment horizontal="left" wrapText="1"/>
    </xf>
    <xf numFmtId="0" fontId="9" fillId="2" borderId="38" xfId="2" applyFont="1" applyFill="1" applyBorder="1" applyAlignment="1">
      <alignment horizontal="left" wrapText="1"/>
    </xf>
    <xf numFmtId="49" fontId="10" fillId="11" borderId="3" xfId="2" applyNumberFormat="1" applyFont="1" applyFill="1" applyBorder="1" applyAlignment="1">
      <alignment horizontal="center" wrapText="1"/>
    </xf>
    <xf numFmtId="49" fontId="10" fillId="11" borderId="86" xfId="2" applyNumberFormat="1" applyFont="1" applyFill="1" applyBorder="1" applyAlignment="1">
      <alignment horizontal="center" wrapText="1"/>
    </xf>
    <xf numFmtId="49" fontId="10" fillId="11" borderId="87" xfId="2" applyNumberFormat="1" applyFont="1" applyFill="1" applyBorder="1" applyAlignment="1">
      <alignment horizontal="center" wrapText="1"/>
    </xf>
    <xf numFmtId="0" fontId="9" fillId="2" borderId="0" xfId="2" applyFont="1" applyFill="1"/>
    <xf numFmtId="0" fontId="31" fillId="0" borderId="61" xfId="2" applyFont="1" applyFill="1" applyBorder="1" applyAlignment="1">
      <alignment horizontal="center" vertical="center"/>
    </xf>
    <xf numFmtId="164" fontId="10" fillId="3" borderId="88" xfId="2" applyNumberFormat="1" applyFont="1" applyFill="1" applyBorder="1" applyAlignment="1">
      <alignment vertical="top" wrapText="1"/>
    </xf>
    <xf numFmtId="164" fontId="10" fillId="3" borderId="61" xfId="2" applyNumberFormat="1" applyFont="1" applyFill="1" applyBorder="1" applyAlignment="1">
      <alignment vertical="top" wrapText="1"/>
    </xf>
    <xf numFmtId="164" fontId="10" fillId="3" borderId="89" xfId="2" applyNumberFormat="1" applyFont="1" applyFill="1" applyBorder="1" applyAlignment="1">
      <alignment vertical="top" wrapText="1"/>
    </xf>
    <xf numFmtId="164" fontId="10" fillId="3" borderId="7" xfId="2" applyNumberFormat="1" applyFont="1" applyFill="1" applyBorder="1" applyAlignment="1">
      <alignment vertical="top" wrapText="1"/>
    </xf>
    <xf numFmtId="164" fontId="10" fillId="3" borderId="37" xfId="2" applyNumberFormat="1" applyFont="1" applyFill="1" applyBorder="1" applyAlignment="1">
      <alignment vertical="top" wrapText="1"/>
    </xf>
    <xf numFmtId="164" fontId="10" fillId="3" borderId="36" xfId="2" applyNumberFormat="1" applyFont="1" applyFill="1" applyBorder="1" applyAlignment="1">
      <alignment vertical="top" wrapText="1"/>
    </xf>
    <xf numFmtId="164" fontId="10" fillId="0" borderId="7" xfId="2" applyNumberFormat="1" applyFont="1" applyFill="1" applyBorder="1" applyAlignment="1">
      <alignment vertical="top" wrapText="1"/>
    </xf>
    <xf numFmtId="164" fontId="10" fillId="0" borderId="37" xfId="2" applyNumberFormat="1" applyFont="1" applyFill="1" applyBorder="1" applyAlignment="1">
      <alignment vertical="top" wrapText="1"/>
    </xf>
    <xf numFmtId="164" fontId="10" fillId="0" borderId="36" xfId="2" applyNumberFormat="1" applyFont="1" applyFill="1" applyBorder="1" applyAlignment="1">
      <alignment vertical="top" wrapText="1"/>
    </xf>
    <xf numFmtId="164" fontId="10" fillId="0" borderId="0" xfId="2" applyNumberFormat="1" applyFont="1" applyFill="1" applyBorder="1" applyAlignment="1">
      <alignment vertical="top"/>
    </xf>
    <xf numFmtId="0" fontId="17" fillId="2" borderId="40" xfId="2" applyFont="1" applyFill="1" applyBorder="1" applyAlignment="1">
      <alignment horizontal="center"/>
    </xf>
    <xf numFmtId="0" fontId="17" fillId="2" borderId="0" xfId="2" applyFont="1" applyFill="1" applyBorder="1" applyAlignment="1">
      <alignment horizontal="center"/>
    </xf>
    <xf numFmtId="0" fontId="22" fillId="2" borderId="0" xfId="2" applyFont="1" applyFill="1" applyAlignment="1">
      <alignment horizontal="center"/>
    </xf>
    <xf numFmtId="0" fontId="9" fillId="2" borderId="0" xfId="2" applyFont="1" applyFill="1" applyAlignment="1">
      <alignment horizontal="center"/>
    </xf>
    <xf numFmtId="0" fontId="9" fillId="2" borderId="40" xfId="2" applyFont="1" applyFill="1" applyBorder="1" applyAlignment="1">
      <alignment horizontal="center"/>
    </xf>
    <xf numFmtId="0" fontId="22" fillId="2" borderId="0" xfId="2" applyFont="1" applyFill="1" applyAlignment="1">
      <alignment horizontal="center" vertical="center"/>
    </xf>
    <xf numFmtId="0" fontId="9" fillId="2" borderId="0" xfId="2" applyFont="1" applyFill="1" applyAlignment="1">
      <alignment horizontal="center" vertical="center"/>
    </xf>
    <xf numFmtId="0" fontId="9" fillId="2" borderId="40" xfId="2" applyFont="1" applyFill="1" applyBorder="1" applyAlignment="1">
      <alignment horizontal="center" vertical="center"/>
    </xf>
    <xf numFmtId="0" fontId="2" fillId="3" borderId="0" xfId="2" applyFont="1" applyFill="1"/>
    <xf numFmtId="0" fontId="2" fillId="3" borderId="44" xfId="2" applyFont="1" applyFill="1" applyBorder="1"/>
    <xf numFmtId="0" fontId="3" fillId="8" borderId="68" xfId="2" applyFont="1" applyFill="1" applyBorder="1" applyAlignment="1">
      <alignment horizontal="center" vertical="center" wrapText="1"/>
    </xf>
    <xf numFmtId="0" fontId="2" fillId="0" borderId="68" xfId="254" applyFont="1" applyFill="1" applyBorder="1" applyAlignment="1">
      <alignment wrapText="1"/>
    </xf>
    <xf numFmtId="176" fontId="27" fillId="3" borderId="19" xfId="0" applyNumberFormat="1" applyFont="1" applyFill="1" applyBorder="1" applyAlignment="1" applyProtection="1">
      <alignment horizontal="left" wrapText="1"/>
      <protection locked="0"/>
    </xf>
    <xf numFmtId="176" fontId="27" fillId="3" borderId="18" xfId="0" applyNumberFormat="1" applyFont="1" applyFill="1" applyBorder="1" applyAlignment="1" applyProtection="1">
      <alignment horizontal="left" wrapText="1"/>
      <protection locked="0"/>
    </xf>
    <xf numFmtId="176" fontId="27" fillId="3" borderId="38" xfId="0" applyNumberFormat="1" applyFont="1" applyFill="1" applyBorder="1" applyAlignment="1" applyProtection="1">
      <alignment horizontal="left" wrapText="1"/>
      <protection locked="0"/>
    </xf>
    <xf numFmtId="0" fontId="9" fillId="3" borderId="0" xfId="2" applyFont="1" applyFill="1"/>
    <xf numFmtId="0" fontId="2" fillId="3" borderId="44" xfId="2" applyFont="1" applyFill="1" applyBorder="1" applyAlignment="1">
      <alignment vertical="center" wrapText="1"/>
    </xf>
    <xf numFmtId="0" fontId="2" fillId="3" borderId="0" xfId="2" applyFont="1" applyFill="1" applyAlignment="1">
      <alignment vertical="center" wrapText="1"/>
    </xf>
    <xf numFmtId="169" fontId="60" fillId="0" borderId="0" xfId="2" applyNumberFormat="1" applyFont="1" applyAlignment="1">
      <alignment horizontal="right"/>
    </xf>
    <xf numFmtId="0" fontId="45" fillId="15" borderId="81" xfId="2" applyNumberFormat="1" applyFont="1" applyFill="1" applyBorder="1" applyAlignment="1" applyProtection="1">
      <alignment horizontal="left" vertical="top" wrapText="1"/>
    </xf>
    <xf numFmtId="0" fontId="45" fillId="15" borderId="80" xfId="2" applyNumberFormat="1" applyFont="1" applyFill="1" applyBorder="1" applyAlignment="1" applyProtection="1">
      <alignment horizontal="left" vertical="top" wrapText="1"/>
    </xf>
    <xf numFmtId="0" fontId="45" fillId="15" borderId="79" xfId="2" applyNumberFormat="1" applyFont="1" applyFill="1" applyBorder="1" applyAlignment="1" applyProtection="1">
      <alignment horizontal="left" vertical="top" wrapText="1"/>
    </xf>
    <xf numFmtId="0" fontId="45" fillId="15" borderId="78" xfId="2" applyNumberFormat="1" applyFont="1" applyFill="1" applyBorder="1" applyAlignment="1" applyProtection="1">
      <alignment horizontal="left" vertical="top" wrapText="1"/>
    </xf>
    <xf numFmtId="0" fontId="45" fillId="15" borderId="0" xfId="2" applyNumberFormat="1" applyFont="1" applyFill="1" applyBorder="1" applyAlignment="1" applyProtection="1">
      <alignment horizontal="left" vertical="top" wrapText="1"/>
    </xf>
    <xf numFmtId="0" fontId="45" fillId="15" borderId="77" xfId="2" applyNumberFormat="1" applyFont="1" applyFill="1" applyBorder="1" applyAlignment="1" applyProtection="1">
      <alignment horizontal="left" vertical="top" wrapText="1"/>
    </xf>
    <xf numFmtId="0" fontId="45" fillId="15" borderId="76" xfId="2" applyNumberFormat="1" applyFont="1" applyFill="1" applyBorder="1" applyAlignment="1" applyProtection="1">
      <alignment horizontal="left" vertical="top" wrapText="1"/>
    </xf>
    <xf numFmtId="0" fontId="45" fillId="15" borderId="75" xfId="2" applyNumberFormat="1" applyFont="1" applyFill="1" applyBorder="1" applyAlignment="1" applyProtection="1">
      <alignment horizontal="left" vertical="top" wrapText="1"/>
    </xf>
    <xf numFmtId="0" fontId="45" fillId="15" borderId="74" xfId="2" applyNumberFormat="1" applyFont="1" applyFill="1" applyBorder="1" applyAlignment="1" applyProtection="1">
      <alignment horizontal="left" vertical="top" wrapText="1"/>
    </xf>
    <xf numFmtId="0" fontId="143" fillId="15" borderId="75" xfId="263" applyFont="1" applyFill="1" applyBorder="1" applyAlignment="1">
      <alignment horizontal="left" vertical="top"/>
    </xf>
    <xf numFmtId="0" fontId="143" fillId="15" borderId="75" xfId="264" applyFont="1" applyFill="1" applyBorder="1" applyAlignment="1">
      <alignment horizontal="left" vertical="top" wrapText="1"/>
    </xf>
    <xf numFmtId="14" fontId="143" fillId="15" borderId="75" xfId="266" applyNumberFormat="1" applyFont="1" applyFill="1" applyBorder="1" applyAlignment="1">
      <alignment horizontal="left" vertical="top"/>
    </xf>
    <xf numFmtId="0" fontId="143" fillId="15" borderId="75" xfId="266" applyFont="1" applyFill="1" applyBorder="1" applyAlignment="1">
      <alignment horizontal="left" vertical="top"/>
    </xf>
    <xf numFmtId="0" fontId="45" fillId="15" borderId="72" xfId="2" applyNumberFormat="1" applyFont="1" applyFill="1" applyBorder="1" applyAlignment="1">
      <alignment horizontal="left" vertical="top" wrapText="1"/>
    </xf>
    <xf numFmtId="0" fontId="45" fillId="15" borderId="71" xfId="2" applyNumberFormat="1" applyFont="1" applyFill="1" applyBorder="1" applyAlignment="1">
      <alignment horizontal="left" vertical="top" wrapText="1"/>
    </xf>
    <xf numFmtId="0" fontId="45" fillId="15" borderId="70" xfId="2" applyNumberFormat="1" applyFont="1" applyFill="1" applyBorder="1" applyAlignment="1">
      <alignment horizontal="left" vertical="top" wrapText="1"/>
    </xf>
    <xf numFmtId="0" fontId="49" fillId="0" borderId="0" xfId="2" applyNumberFormat="1" applyFont="1" applyBorder="1" applyAlignment="1">
      <alignment horizontal="left" vertical="top" wrapText="1"/>
    </xf>
    <xf numFmtId="0" fontId="49" fillId="0" borderId="75" xfId="2" applyNumberFormat="1" applyFont="1" applyBorder="1" applyAlignment="1">
      <alignment horizontal="left" vertical="top" wrapText="1"/>
    </xf>
    <xf numFmtId="0" fontId="47" fillId="0" borderId="75" xfId="2" applyNumberFormat="1" applyFont="1" applyBorder="1" applyAlignment="1">
      <alignment horizontal="left"/>
    </xf>
    <xf numFmtId="0" fontId="45" fillId="15" borderId="81" xfId="2" applyFont="1" applyFill="1" applyBorder="1" applyAlignment="1">
      <alignment horizontal="left" vertical="top" wrapText="1"/>
    </xf>
    <xf numFmtId="0" fontId="45" fillId="15" borderId="80" xfId="2" applyFont="1" applyFill="1" applyBorder="1" applyAlignment="1">
      <alignment horizontal="left" vertical="top" wrapText="1"/>
    </xf>
    <xf numFmtId="0" fontId="45" fillId="15" borderId="79" xfId="2" applyFont="1" applyFill="1" applyBorder="1" applyAlignment="1">
      <alignment horizontal="left" vertical="top" wrapText="1"/>
    </xf>
    <xf numFmtId="0" fontId="45" fillId="15" borderId="78" xfId="2" applyFont="1" applyFill="1" applyBorder="1" applyAlignment="1">
      <alignment horizontal="left" vertical="top" wrapText="1"/>
    </xf>
    <xf numFmtId="0" fontId="45" fillId="15" borderId="0" xfId="2" applyFont="1" applyFill="1" applyBorder="1" applyAlignment="1">
      <alignment horizontal="left" vertical="top" wrapText="1"/>
    </xf>
    <xf numFmtId="0" fontId="45" fillId="15" borderId="77" xfId="2" applyFont="1" applyFill="1" applyBorder="1" applyAlignment="1">
      <alignment horizontal="left" vertical="top" wrapText="1"/>
    </xf>
    <xf numFmtId="0" fontId="45" fillId="15" borderId="76" xfId="2" applyFont="1" applyFill="1" applyBorder="1" applyAlignment="1">
      <alignment horizontal="left" vertical="top" wrapText="1"/>
    </xf>
    <xf numFmtId="0" fontId="45" fillId="15" borderId="75" xfId="2" applyFont="1" applyFill="1" applyBorder="1" applyAlignment="1">
      <alignment horizontal="left" vertical="top" wrapText="1"/>
    </xf>
    <xf numFmtId="0" fontId="45" fillId="15" borderId="74" xfId="2" applyFont="1" applyFill="1" applyBorder="1" applyAlignment="1">
      <alignment horizontal="left" vertical="top" wrapText="1"/>
    </xf>
    <xf numFmtId="0" fontId="45" fillId="15" borderId="81" xfId="2" applyNumberFormat="1" applyFont="1" applyFill="1" applyBorder="1" applyAlignment="1" applyProtection="1">
      <alignment horizontal="center" vertical="top" wrapText="1"/>
    </xf>
    <xf numFmtId="0" fontId="45" fillId="15" borderId="80" xfId="2" applyNumberFormat="1" applyFont="1" applyFill="1" applyBorder="1" applyAlignment="1" applyProtection="1">
      <alignment horizontal="center" vertical="top" wrapText="1"/>
    </xf>
    <xf numFmtId="0" fontId="45" fillId="15" borderId="79" xfId="2" applyNumberFormat="1" applyFont="1" applyFill="1" applyBorder="1" applyAlignment="1" applyProtection="1">
      <alignment horizontal="center" vertical="top" wrapText="1"/>
    </xf>
    <xf numFmtId="0" fontId="45" fillId="15" borderId="78" xfId="2" applyNumberFormat="1" applyFont="1" applyFill="1" applyBorder="1" applyAlignment="1" applyProtection="1">
      <alignment horizontal="center" vertical="top" wrapText="1"/>
    </xf>
    <xf numFmtId="0" fontId="45" fillId="15" borderId="0" xfId="2" applyNumberFormat="1" applyFont="1" applyFill="1" applyBorder="1" applyAlignment="1" applyProtection="1">
      <alignment horizontal="center" vertical="top" wrapText="1"/>
    </xf>
    <xf numFmtId="0" fontId="45" fillId="15" borderId="77" xfId="2" applyNumberFormat="1" applyFont="1" applyFill="1" applyBorder="1" applyAlignment="1" applyProtection="1">
      <alignment horizontal="center" vertical="top" wrapText="1"/>
    </xf>
    <xf numFmtId="0" fontId="45" fillId="15" borderId="76" xfId="2" applyNumberFormat="1" applyFont="1" applyFill="1" applyBorder="1" applyAlignment="1" applyProtection="1">
      <alignment horizontal="center" vertical="top" wrapText="1"/>
    </xf>
    <xf numFmtId="0" fontId="45" fillId="15" borderId="75" xfId="2" applyNumberFormat="1" applyFont="1" applyFill="1" applyBorder="1" applyAlignment="1" applyProtection="1">
      <alignment horizontal="center" vertical="top" wrapText="1"/>
    </xf>
    <xf numFmtId="0" fontId="45" fillId="15" borderId="74" xfId="2" applyNumberFormat="1" applyFont="1" applyFill="1" applyBorder="1" applyAlignment="1" applyProtection="1">
      <alignment horizontal="center" vertical="top" wrapText="1"/>
    </xf>
    <xf numFmtId="42" fontId="65" fillId="0" borderId="10" xfId="10" applyNumberFormat="1" applyFont="1" applyBorder="1" applyAlignment="1">
      <alignment horizontal="center"/>
    </xf>
    <xf numFmtId="42" fontId="65" fillId="0" borderId="56" xfId="10" applyNumberFormat="1" applyFont="1" applyBorder="1" applyAlignment="1">
      <alignment horizontal="center"/>
    </xf>
    <xf numFmtId="42" fontId="65" fillId="0" borderId="84" xfId="10" applyNumberFormat="1" applyFont="1" applyBorder="1" applyAlignment="1">
      <alignment horizontal="center"/>
    </xf>
    <xf numFmtId="169" fontId="72" fillId="17" borderId="72" xfId="10" applyNumberFormat="1" applyFont="1" applyFill="1" applyBorder="1" applyAlignment="1">
      <alignment horizontal="left"/>
    </xf>
    <xf numFmtId="169" fontId="72" fillId="17" borderId="71" xfId="10" applyNumberFormat="1" applyFont="1" applyFill="1" applyBorder="1" applyAlignment="1">
      <alignment horizontal="left"/>
    </xf>
    <xf numFmtId="169" fontId="72" fillId="17" borderId="70" xfId="10" applyNumberFormat="1" applyFont="1" applyFill="1" applyBorder="1" applyAlignment="1">
      <alignment horizontal="left"/>
    </xf>
    <xf numFmtId="0" fontId="72" fillId="17" borderId="72" xfId="10" applyNumberFormat="1" applyFont="1" applyFill="1" applyBorder="1" applyAlignment="1">
      <alignment horizontal="left"/>
    </xf>
    <xf numFmtId="0" fontId="72" fillId="17" borderId="71" xfId="10" applyNumberFormat="1" applyFont="1" applyFill="1" applyBorder="1" applyAlignment="1">
      <alignment horizontal="left"/>
    </xf>
    <xf numFmtId="0" fontId="72" fillId="17" borderId="70" xfId="10" applyNumberFormat="1" applyFont="1" applyFill="1" applyBorder="1" applyAlignment="1">
      <alignment horizontal="left"/>
    </xf>
    <xf numFmtId="42" fontId="71" fillId="21" borderId="7" xfId="10" applyNumberFormat="1" applyFont="1" applyFill="1" applyBorder="1" applyAlignment="1">
      <alignment horizontal="center"/>
    </xf>
    <xf numFmtId="42" fontId="71" fillId="21" borderId="37" xfId="10" applyNumberFormat="1" applyFont="1" applyFill="1" applyBorder="1" applyAlignment="1">
      <alignment horizontal="center"/>
    </xf>
    <xf numFmtId="42" fontId="71" fillId="21" borderId="36" xfId="10" applyNumberFormat="1" applyFont="1" applyFill="1" applyBorder="1" applyAlignment="1">
      <alignment horizontal="center"/>
    </xf>
    <xf numFmtId="42" fontId="65" fillId="20" borderId="7" xfId="10" applyNumberFormat="1" applyFont="1" applyFill="1" applyBorder="1" applyAlignment="1">
      <alignment horizontal="center"/>
    </xf>
    <xf numFmtId="42" fontId="65" fillId="20" borderId="37" xfId="10" applyNumberFormat="1" applyFont="1" applyFill="1" applyBorder="1" applyAlignment="1">
      <alignment horizontal="center"/>
    </xf>
    <xf numFmtId="42" fontId="65" fillId="20" borderId="36" xfId="10" applyNumberFormat="1" applyFont="1" applyFill="1" applyBorder="1" applyAlignment="1">
      <alignment horizontal="center"/>
    </xf>
    <xf numFmtId="165" fontId="9" fillId="11" borderId="1" xfId="13" applyNumberFormat="1" applyFont="1" applyFill="1" applyBorder="1" applyAlignment="1">
      <alignment horizontal="center" vertical="center" wrapText="1"/>
    </xf>
    <xf numFmtId="0" fontId="13" fillId="11" borderId="1" xfId="2" applyFont="1" applyFill="1" applyBorder="1" applyAlignment="1">
      <alignment horizontal="center" vertical="center"/>
    </xf>
    <xf numFmtId="0" fontId="9" fillId="4" borderId="1" xfId="2" applyFont="1" applyFill="1" applyBorder="1" applyAlignment="1">
      <alignment horizontal="center" vertical="center" wrapText="1"/>
    </xf>
    <xf numFmtId="0" fontId="2" fillId="4" borderId="1" xfId="2" applyFill="1" applyBorder="1" applyAlignment="1">
      <alignment horizontal="center" vertical="center" wrapText="1"/>
    </xf>
    <xf numFmtId="0" fontId="3" fillId="3" borderId="0" xfId="20" applyFont="1" applyFill="1" applyAlignment="1">
      <alignment horizontal="left" wrapText="1"/>
    </xf>
    <xf numFmtId="0" fontId="2" fillId="0" borderId="92" xfId="2" applyFont="1" applyBorder="1" applyAlignment="1">
      <alignment horizontal="center" vertical="center" wrapText="1"/>
    </xf>
    <xf numFmtId="0" fontId="2" fillId="0" borderId="58" xfId="2" applyFont="1" applyBorder="1" applyAlignment="1">
      <alignment horizontal="center" vertical="center" wrapText="1"/>
    </xf>
    <xf numFmtId="0" fontId="2" fillId="20" borderId="50" xfId="2" applyFont="1" applyFill="1" applyBorder="1" applyAlignment="1">
      <alignment horizontal="center" vertical="center" wrapText="1"/>
    </xf>
    <xf numFmtId="0" fontId="2" fillId="20" borderId="44" xfId="2" applyFont="1" applyFill="1" applyBorder="1" applyAlignment="1">
      <alignment horizontal="center" vertical="center" wrapText="1"/>
    </xf>
    <xf numFmtId="165" fontId="2" fillId="0" borderId="93" xfId="13" applyNumberFormat="1" applyFont="1" applyBorder="1" applyAlignment="1">
      <alignment horizontal="center" vertical="center" wrapText="1"/>
    </xf>
    <xf numFmtId="165" fontId="2" fillId="0" borderId="90" xfId="13" applyNumberFormat="1" applyFont="1" applyBorder="1" applyAlignment="1">
      <alignment horizontal="center" vertical="center" wrapText="1"/>
    </xf>
    <xf numFmtId="165" fontId="2" fillId="0" borderId="91" xfId="13" quotePrefix="1" applyNumberFormat="1" applyFont="1" applyFill="1" applyBorder="1" applyAlignment="1">
      <alignment horizontal="center" vertical="center" wrapText="1"/>
    </xf>
    <xf numFmtId="165" fontId="2" fillId="0" borderId="57" xfId="13" quotePrefix="1" applyNumberFormat="1" applyFont="1" applyFill="1" applyBorder="1" applyAlignment="1">
      <alignment horizontal="center" vertical="center" wrapText="1"/>
    </xf>
    <xf numFmtId="9" fontId="2" fillId="0" borderId="94" xfId="28" quotePrefix="1" applyFont="1" applyFill="1" applyBorder="1" applyAlignment="1">
      <alignment horizontal="center" vertical="center" wrapText="1"/>
    </xf>
    <xf numFmtId="9" fontId="2" fillId="0" borderId="59" xfId="28" quotePrefix="1" applyFont="1" applyFill="1" applyBorder="1" applyAlignment="1">
      <alignment horizontal="center" vertical="center" wrapText="1"/>
    </xf>
    <xf numFmtId="165" fontId="2" fillId="0" borderId="92" xfId="13" quotePrefix="1" applyNumberFormat="1" applyFont="1" applyFill="1" applyBorder="1" applyAlignment="1">
      <alignment horizontal="center" vertical="center" wrapText="1"/>
    </xf>
    <xf numFmtId="165" fontId="2" fillId="0" borderId="58" xfId="13" quotePrefix="1" applyNumberFormat="1" applyFont="1" applyFill="1" applyBorder="1" applyAlignment="1">
      <alignment horizontal="center" vertical="center" wrapText="1"/>
    </xf>
    <xf numFmtId="0" fontId="2" fillId="0" borderId="88" xfId="2" applyFont="1" applyBorder="1" applyAlignment="1">
      <alignment horizontal="center" vertical="center" wrapText="1"/>
    </xf>
    <xf numFmtId="0" fontId="2" fillId="0" borderId="61" xfId="2" applyFont="1" applyBorder="1" applyAlignment="1">
      <alignment horizontal="center" vertical="center" wrapText="1"/>
    </xf>
    <xf numFmtId="165" fontId="2" fillId="0" borderId="94" xfId="13" quotePrefix="1" applyNumberFormat="1" applyFont="1" applyFill="1" applyBorder="1" applyAlignment="1">
      <alignment horizontal="center" vertical="center" wrapText="1"/>
    </xf>
    <xf numFmtId="165" fontId="2" fillId="0" borderId="59" xfId="13" quotePrefix="1" applyNumberFormat="1" applyFont="1" applyFill="1" applyBorder="1" applyAlignment="1">
      <alignment horizontal="center" vertical="center" wrapText="1"/>
    </xf>
    <xf numFmtId="9" fontId="2" fillId="0" borderId="92" xfId="28" applyFont="1" applyBorder="1" applyAlignment="1">
      <alignment horizontal="center" vertical="center" wrapText="1"/>
    </xf>
    <xf numFmtId="9" fontId="2" fillId="0" borderId="58" xfId="28" applyFont="1" applyBorder="1" applyAlignment="1">
      <alignment horizontal="center" vertical="center" wrapText="1"/>
    </xf>
    <xf numFmtId="0" fontId="2" fillId="0" borderId="94" xfId="2" applyFont="1" applyBorder="1" applyAlignment="1">
      <alignment horizontal="center" vertical="center" wrapText="1"/>
    </xf>
    <xf numFmtId="0" fontId="2" fillId="0" borderId="59" xfId="2" applyFont="1" applyBorder="1" applyAlignment="1">
      <alignment horizontal="center" vertical="center" wrapText="1"/>
    </xf>
    <xf numFmtId="0" fontId="2" fillId="2" borderId="92" xfId="2" applyFont="1" applyFill="1" applyBorder="1" applyAlignment="1">
      <alignment horizontal="center" vertical="center"/>
    </xf>
    <xf numFmtId="0" fontId="2" fillId="2" borderId="58" xfId="2" applyFont="1" applyFill="1" applyBorder="1" applyAlignment="1">
      <alignment horizontal="center" vertical="center"/>
    </xf>
    <xf numFmtId="0" fontId="13" fillId="0" borderId="19" xfId="2" applyFont="1" applyBorder="1" applyAlignment="1">
      <alignment horizontal="center" vertical="center" wrapText="1"/>
    </xf>
    <xf numFmtId="0" fontId="13" fillId="0" borderId="18" xfId="2" applyFont="1" applyBorder="1" applyAlignment="1">
      <alignment horizontal="center" vertical="center" wrapText="1"/>
    </xf>
    <xf numFmtId="0" fontId="13" fillId="0" borderId="38" xfId="2" applyFont="1" applyBorder="1" applyAlignment="1">
      <alignment horizontal="center" vertical="center" wrapText="1"/>
    </xf>
    <xf numFmtId="165" fontId="13" fillId="20" borderId="19" xfId="13" applyNumberFormat="1" applyFont="1" applyFill="1" applyBorder="1" applyAlignment="1">
      <alignment horizontal="center" vertical="center" wrapText="1"/>
    </xf>
    <xf numFmtId="165" fontId="13" fillId="20" borderId="18" xfId="13" applyNumberFormat="1" applyFont="1" applyFill="1" applyBorder="1" applyAlignment="1">
      <alignment horizontal="center" vertical="center" wrapText="1"/>
    </xf>
    <xf numFmtId="165" fontId="13" fillId="20" borderId="38" xfId="13" applyNumberFormat="1" applyFont="1" applyFill="1" applyBorder="1" applyAlignment="1">
      <alignment horizontal="center" vertical="center" wrapText="1"/>
    </xf>
    <xf numFmtId="0" fontId="2" fillId="20" borderId="92" xfId="2" applyFont="1" applyFill="1" applyBorder="1" applyAlignment="1">
      <alignment horizontal="center" vertical="center" wrapText="1"/>
    </xf>
    <xf numFmtId="0" fontId="2" fillId="20" borderId="22" xfId="2" applyFont="1" applyFill="1" applyBorder="1" applyAlignment="1">
      <alignment horizontal="center" vertical="center" wrapText="1"/>
    </xf>
    <xf numFmtId="0" fontId="2" fillId="20" borderId="91" xfId="2" applyFont="1" applyFill="1" applyBorder="1" applyAlignment="1">
      <alignment horizontal="center" vertical="center" wrapText="1"/>
    </xf>
    <xf numFmtId="0" fontId="2" fillId="20" borderId="116" xfId="2" applyFont="1" applyFill="1" applyBorder="1" applyAlignment="1">
      <alignment horizontal="center" vertical="center" wrapText="1"/>
    </xf>
    <xf numFmtId="0" fontId="2" fillId="20" borderId="41" xfId="2" applyFont="1" applyFill="1" applyBorder="1" applyAlignment="1">
      <alignment horizontal="center" vertical="center" wrapText="1"/>
    </xf>
    <xf numFmtId="0" fontId="2" fillId="20" borderId="58" xfId="2" applyFont="1" applyFill="1" applyBorder="1" applyAlignment="1">
      <alignment horizontal="center" vertical="center" wrapText="1"/>
    </xf>
    <xf numFmtId="0" fontId="2" fillId="20" borderId="57" xfId="2" applyFont="1" applyFill="1" applyBorder="1" applyAlignment="1">
      <alignment horizontal="center" vertical="center" wrapText="1"/>
    </xf>
    <xf numFmtId="165" fontId="2" fillId="0" borderId="94" xfId="13" applyNumberFormat="1" applyFont="1" applyFill="1" applyBorder="1" applyAlignment="1">
      <alignment horizontal="center" vertical="center" wrapText="1"/>
    </xf>
    <xf numFmtId="0" fontId="2" fillId="0" borderId="60" xfId="2" applyFont="1" applyBorder="1" applyAlignment="1">
      <alignment horizontal="center" vertical="center" wrapText="1"/>
    </xf>
    <xf numFmtId="172" fontId="2" fillId="17" borderId="0" xfId="19" applyNumberFormat="1" applyFont="1" applyFill="1" applyBorder="1" applyAlignment="1">
      <alignment wrapText="1"/>
    </xf>
    <xf numFmtId="0" fontId="0" fillId="0" borderId="0" xfId="0" applyAlignment="1"/>
    <xf numFmtId="172" fontId="2" fillId="3" borderId="0" xfId="19" applyNumberFormat="1" applyFont="1" applyFill="1" applyBorder="1" applyAlignment="1">
      <alignment horizontal="left" wrapText="1"/>
    </xf>
    <xf numFmtId="37" fontId="2" fillId="0" borderId="0" xfId="31" quotePrefix="1" applyNumberFormat="1" applyFont="1" applyFill="1" applyAlignment="1">
      <alignment horizontal="left" wrapText="1"/>
    </xf>
    <xf numFmtId="37" fontId="2" fillId="17" borderId="0" xfId="2" applyNumberFormat="1" applyFont="1" applyFill="1" applyAlignment="1">
      <alignment horizontal="left" wrapText="1"/>
    </xf>
    <xf numFmtId="37" fontId="2" fillId="17" borderId="0" xfId="31" applyNumberFormat="1" applyFont="1" applyFill="1" applyAlignment="1" applyProtection="1">
      <alignment horizontal="left" wrapText="1"/>
    </xf>
    <xf numFmtId="0" fontId="28" fillId="3" borderId="0" xfId="18" applyFont="1" applyFill="1" applyBorder="1" applyAlignment="1">
      <alignment horizontal="left" wrapText="1"/>
    </xf>
    <xf numFmtId="0" fontId="28" fillId="17" borderId="0" xfId="18" applyFont="1" applyFill="1" applyBorder="1" applyAlignment="1">
      <alignment horizontal="left" wrapText="1"/>
    </xf>
    <xf numFmtId="0" fontId="27" fillId="17" borderId="0" xfId="18" applyFont="1" applyFill="1" applyBorder="1" applyAlignment="1">
      <alignment horizontal="left" wrapText="1"/>
    </xf>
    <xf numFmtId="0" fontId="27" fillId="17" borderId="0" xfId="18" applyFont="1" applyFill="1" applyAlignment="1">
      <alignment horizontal="left" wrapText="1"/>
    </xf>
    <xf numFmtId="37" fontId="2" fillId="3" borderId="1" xfId="30" applyNumberFormat="1" applyFont="1" applyFill="1" applyBorder="1" applyAlignment="1">
      <alignment horizontal="center" wrapText="1"/>
    </xf>
    <xf numFmtId="0" fontId="28" fillId="3" borderId="0" xfId="18" applyFont="1" applyFill="1" applyBorder="1" applyAlignment="1">
      <alignment horizontal="left"/>
    </xf>
    <xf numFmtId="49" fontId="16" fillId="17" borderId="1" xfId="2" applyNumberFormat="1" applyFont="1" applyFill="1" applyBorder="1" applyAlignment="1">
      <alignment horizontal="left" wrapText="1"/>
    </xf>
    <xf numFmtId="0" fontId="27" fillId="17" borderId="0" xfId="18" applyFont="1" applyFill="1" applyAlignment="1">
      <alignment horizontal="left" vertical="top" wrapText="1"/>
    </xf>
    <xf numFmtId="0" fontId="0" fillId="0" borderId="0" xfId="0" applyAlignment="1">
      <alignment vertical="top"/>
    </xf>
    <xf numFmtId="37" fontId="2" fillId="3" borderId="25" xfId="30" applyNumberFormat="1" applyFont="1" applyFill="1" applyBorder="1" applyAlignment="1">
      <alignment horizontal="center"/>
    </xf>
    <xf numFmtId="37" fontId="2" fillId="3" borderId="10" xfId="30" applyNumberFormat="1" applyFont="1" applyFill="1" applyBorder="1" applyAlignment="1">
      <alignment horizontal="center"/>
    </xf>
    <xf numFmtId="37" fontId="2" fillId="3" borderId="1" xfId="30" applyNumberFormat="1" applyFont="1" applyFill="1" applyBorder="1" applyAlignment="1">
      <alignment horizontal="center"/>
    </xf>
    <xf numFmtId="0" fontId="27" fillId="3" borderId="0" xfId="18" applyFont="1" applyFill="1" applyBorder="1" applyAlignment="1">
      <alignment horizontal="left" wrapText="1"/>
    </xf>
    <xf numFmtId="37" fontId="3" fillId="17" borderId="7" xfId="30" applyNumberFormat="1" applyFont="1" applyFill="1" applyBorder="1" applyAlignment="1">
      <alignment horizontal="left" vertical="center"/>
    </xf>
    <xf numFmtId="37" fontId="3" fillId="17" borderId="37" xfId="30" applyNumberFormat="1" applyFont="1" applyFill="1" applyBorder="1" applyAlignment="1">
      <alignment horizontal="left" vertical="center"/>
    </xf>
    <xf numFmtId="37" fontId="3" fillId="17" borderId="36" xfId="30" applyNumberFormat="1" applyFont="1" applyFill="1" applyBorder="1" applyAlignment="1">
      <alignment horizontal="left" vertical="center"/>
    </xf>
    <xf numFmtId="37" fontId="2" fillId="3" borderId="25" xfId="2" applyNumberFormat="1" applyFont="1" applyFill="1" applyBorder="1" applyAlignment="1">
      <alignment horizontal="left" vertical="center" wrapText="1"/>
    </xf>
    <xf numFmtId="37" fontId="2" fillId="3" borderId="20" xfId="2" applyNumberFormat="1" applyFont="1" applyFill="1" applyBorder="1" applyAlignment="1">
      <alignment horizontal="left" vertical="center" wrapText="1"/>
    </xf>
    <xf numFmtId="37" fontId="2" fillId="3" borderId="34" xfId="2" applyNumberFormat="1" applyFont="1" applyFill="1" applyBorder="1" applyAlignment="1">
      <alignment horizontal="left" vertical="center" wrapText="1"/>
    </xf>
    <xf numFmtId="37" fontId="2" fillId="3" borderId="10" xfId="2" applyNumberFormat="1" applyFont="1" applyFill="1" applyBorder="1" applyAlignment="1">
      <alignment horizontal="left" vertical="center" wrapText="1"/>
    </xf>
    <xf numFmtId="37" fontId="2" fillId="3" borderId="56" xfId="2" applyNumberFormat="1" applyFont="1" applyFill="1" applyBorder="1" applyAlignment="1">
      <alignment horizontal="left" vertical="center" wrapText="1"/>
    </xf>
    <xf numFmtId="37" fontId="2" fillId="3" borderId="84" xfId="2" applyNumberFormat="1" applyFont="1" applyFill="1" applyBorder="1" applyAlignment="1">
      <alignment horizontal="left" vertical="center" wrapText="1"/>
    </xf>
    <xf numFmtId="37" fontId="2" fillId="17" borderId="25" xfId="2" applyNumberFormat="1" applyFont="1" applyFill="1" applyBorder="1" applyAlignment="1">
      <alignment horizontal="center" wrapText="1"/>
    </xf>
    <xf numFmtId="37" fontId="2" fillId="17" borderId="20" xfId="2" applyNumberFormat="1" applyFont="1" applyFill="1" applyBorder="1" applyAlignment="1">
      <alignment horizontal="center" wrapText="1"/>
    </xf>
    <xf numFmtId="37" fontId="2" fillId="17" borderId="34" xfId="2" applyNumberFormat="1" applyFont="1" applyFill="1" applyBorder="1" applyAlignment="1">
      <alignment horizontal="center" wrapText="1"/>
    </xf>
    <xf numFmtId="37" fontId="2" fillId="17" borderId="10" xfId="2" applyNumberFormat="1" applyFont="1" applyFill="1" applyBorder="1" applyAlignment="1">
      <alignment horizontal="center" wrapText="1"/>
    </xf>
    <xf numFmtId="37" fontId="2" fillId="17" borderId="56" xfId="2" applyNumberFormat="1" applyFont="1" applyFill="1" applyBorder="1" applyAlignment="1">
      <alignment horizontal="center" wrapText="1"/>
    </xf>
    <xf numFmtId="37" fontId="2" fillId="17" borderId="84" xfId="2" applyNumberFormat="1" applyFont="1" applyFill="1" applyBorder="1" applyAlignment="1">
      <alignment horizontal="center" wrapText="1"/>
    </xf>
    <xf numFmtId="37" fontId="2" fillId="17" borderId="1" xfId="30" applyNumberFormat="1" applyFont="1" applyFill="1" applyBorder="1" applyAlignment="1">
      <alignment horizontal="left" wrapText="1"/>
    </xf>
    <xf numFmtId="37" fontId="2" fillId="17" borderId="1" xfId="30" applyNumberFormat="1" applyFont="1" applyFill="1" applyBorder="1" applyAlignment="1">
      <alignment horizontal="center"/>
    </xf>
    <xf numFmtId="37" fontId="2" fillId="17" borderId="0" xfId="30" applyNumberFormat="1" applyFont="1" applyFill="1" applyAlignment="1" applyProtection="1">
      <alignment horizontal="left" wrapText="1"/>
    </xf>
    <xf numFmtId="37" fontId="2" fillId="17" borderId="0" xfId="30" applyNumberFormat="1" applyFont="1" applyFill="1" applyAlignment="1">
      <alignment horizontal="left" wrapText="1"/>
    </xf>
    <xf numFmtId="2" fontId="0" fillId="0" borderId="0" xfId="19" applyNumberFormat="1" applyFont="1" applyFill="1" applyAlignment="1">
      <alignment horizontal="left" wrapText="1"/>
    </xf>
    <xf numFmtId="2" fontId="2" fillId="0" borderId="0" xfId="19" applyNumberFormat="1" applyFont="1" applyFill="1" applyAlignment="1">
      <alignment horizontal="left" wrapText="1"/>
    </xf>
    <xf numFmtId="0" fontId="97" fillId="25" borderId="18" xfId="0" applyFont="1" applyFill="1" applyBorder="1" applyAlignment="1">
      <alignment horizontal="center" vertical="center"/>
    </xf>
    <xf numFmtId="0" fontId="97" fillId="25" borderId="95" xfId="0" applyFont="1" applyFill="1" applyBorder="1" applyAlignment="1">
      <alignment horizontal="center" vertical="center"/>
    </xf>
    <xf numFmtId="0" fontId="103" fillId="24" borderId="19" xfId="0" applyFont="1" applyFill="1" applyBorder="1" applyAlignment="1">
      <alignment horizontal="center" vertical="center"/>
    </xf>
    <xf numFmtId="0" fontId="103" fillId="24" borderId="95" xfId="0" applyFont="1" applyFill="1" applyBorder="1" applyAlignment="1">
      <alignment horizontal="center" vertical="center"/>
    </xf>
  </cellXfs>
  <cellStyles count="301">
    <cellStyle name="20% - Accent1" xfId="51" builtinId="30" customBuiltin="1"/>
    <cellStyle name="20% - Accent1 2" xfId="75"/>
    <cellStyle name="20% - Accent1 2 2" xfId="179"/>
    <cellStyle name="20% - Accent1 2 3" xfId="274"/>
    <cellStyle name="20% - Accent2" xfId="55" builtinId="34" customBuiltin="1"/>
    <cellStyle name="20% - Accent2 2" xfId="76"/>
    <cellStyle name="20% - Accent2 2 2" xfId="181"/>
    <cellStyle name="20% - Accent2 2 3" xfId="275"/>
    <cellStyle name="20% - Accent3" xfId="59" builtinId="38" customBuiltin="1"/>
    <cellStyle name="20% - Accent3 2" xfId="77"/>
    <cellStyle name="20% - Accent3 2 2" xfId="183"/>
    <cellStyle name="20% - Accent3 2 3" xfId="276"/>
    <cellStyle name="20% - Accent4" xfId="63" builtinId="42" customBuiltin="1"/>
    <cellStyle name="20% - Accent4 2" xfId="78"/>
    <cellStyle name="20% - Accent4 2 2" xfId="185"/>
    <cellStyle name="20% - Accent4 2 3" xfId="277"/>
    <cellStyle name="20% - Accent5" xfId="67" builtinId="46" customBuiltin="1"/>
    <cellStyle name="20% - Accent5 2" xfId="79"/>
    <cellStyle name="20% - Accent5 2 2" xfId="187"/>
    <cellStyle name="20% - Accent5 2 3" xfId="278"/>
    <cellStyle name="20% - Accent6" xfId="71" builtinId="50" customBuiltin="1"/>
    <cellStyle name="20% - Accent6 2" xfId="80"/>
    <cellStyle name="20% - Accent6 2 2" xfId="189"/>
    <cellStyle name="20% - Accent6 2 3" xfId="279"/>
    <cellStyle name="40% - Accent1" xfId="52" builtinId="31" customBuiltin="1"/>
    <cellStyle name="40% - Accent1 2" xfId="81"/>
    <cellStyle name="40% - Accent1 2 2" xfId="180"/>
    <cellStyle name="40% - Accent1 2 3" xfId="280"/>
    <cellStyle name="40% - Accent2" xfId="56" builtinId="35" customBuiltin="1"/>
    <cellStyle name="40% - Accent2 2" xfId="82"/>
    <cellStyle name="40% - Accent2 2 2" xfId="182"/>
    <cellStyle name="40% - Accent2 2 3" xfId="281"/>
    <cellStyle name="40% - Accent3" xfId="60" builtinId="39" customBuiltin="1"/>
    <cellStyle name="40% - Accent3 2" xfId="83"/>
    <cellStyle name="40% - Accent3 2 2" xfId="184"/>
    <cellStyle name="40% - Accent3 2 3" xfId="282"/>
    <cellStyle name="40% - Accent4" xfId="64" builtinId="43" customBuiltin="1"/>
    <cellStyle name="40% - Accent4 2" xfId="84"/>
    <cellStyle name="40% - Accent4 2 2" xfId="186"/>
    <cellStyle name="40% - Accent4 2 3" xfId="283"/>
    <cellStyle name="40% - Accent5" xfId="68" builtinId="47" customBuiltin="1"/>
    <cellStyle name="40% - Accent5 2" xfId="85"/>
    <cellStyle name="40% - Accent5 2 2" xfId="188"/>
    <cellStyle name="40% - Accent5 2 3" xfId="284"/>
    <cellStyle name="40% - Accent6" xfId="72" builtinId="51" customBuiltin="1"/>
    <cellStyle name="40% - Accent6 2" xfId="86"/>
    <cellStyle name="40% - Accent6 2 2" xfId="190"/>
    <cellStyle name="40% - Accent6 2 3" xfId="285"/>
    <cellStyle name="60% - Accent1" xfId="53" builtinId="32" customBuiltin="1"/>
    <cellStyle name="60% - Accent1 2" xfId="87"/>
    <cellStyle name="60% - Accent2" xfId="57" builtinId="36" customBuiltin="1"/>
    <cellStyle name="60% - Accent2 2" xfId="88"/>
    <cellStyle name="60% - Accent3" xfId="61" builtinId="40" customBuiltin="1"/>
    <cellStyle name="60% - Accent3 2" xfId="89"/>
    <cellStyle name="60% - Accent4" xfId="65" builtinId="44" customBuiltin="1"/>
    <cellStyle name="60% - Accent4 2" xfId="90"/>
    <cellStyle name="60% - Accent5" xfId="69" builtinId="48" customBuiltin="1"/>
    <cellStyle name="60% - Accent5 2" xfId="91"/>
    <cellStyle name="60% - Accent6" xfId="73" builtinId="52" customBuiltin="1"/>
    <cellStyle name="60% - Accent6 2" xfId="92"/>
    <cellStyle name="Accent1" xfId="50" builtinId="29" customBuiltin="1"/>
    <cellStyle name="Accent1 2" xfId="93"/>
    <cellStyle name="Accent2" xfId="54" builtinId="33" customBuiltin="1"/>
    <cellStyle name="Accent2 2" xfId="94"/>
    <cellStyle name="Accent3" xfId="58" builtinId="37" customBuiltin="1"/>
    <cellStyle name="Accent3 2" xfId="95"/>
    <cellStyle name="Accent4" xfId="62" builtinId="41" customBuiltin="1"/>
    <cellStyle name="Accent4 2" xfId="96"/>
    <cellStyle name="Accent5" xfId="66" builtinId="45" customBuiltin="1"/>
    <cellStyle name="Accent5 2" xfId="97"/>
    <cellStyle name="Accent6" xfId="70" builtinId="49" customBuiltin="1"/>
    <cellStyle name="Accent6 2" xfId="98"/>
    <cellStyle name="Bad" xfId="39" builtinId="27" customBuiltin="1"/>
    <cellStyle name="Bad 2" xfId="99"/>
    <cellStyle name="Calculation" xfId="43" builtinId="22" customBuiltin="1"/>
    <cellStyle name="Calculation 2" xfId="100"/>
    <cellStyle name="Check Cell" xfId="45" builtinId="23" customBuiltin="1"/>
    <cellStyle name="Check Cell 2" xfId="101"/>
    <cellStyle name="Comma 2" xfId="3"/>
    <cellStyle name="Comma 2 2" xfId="103"/>
    <cellStyle name="Comma 2 2 2" xfId="251"/>
    <cellStyle name="Comma 2 3" xfId="145"/>
    <cellStyle name="Comma 2 4" xfId="229"/>
    <cellStyle name="Comma 3" xfId="4"/>
    <cellStyle name="Comma 3 2" xfId="104"/>
    <cellStyle name="Comma 3 2 2" xfId="212"/>
    <cellStyle name="Comma 3 3" xfId="224"/>
    <cellStyle name="Comma 4" xfId="5"/>
    <cellStyle name="Comma 4 2" xfId="6"/>
    <cellStyle name="Comma 4 2 2" xfId="7"/>
    <cellStyle name="Comma 4 2 3" xfId="288"/>
    <cellStyle name="Comma 4 3" xfId="8"/>
    <cellStyle name="Comma 4 3 2" xfId="9"/>
    <cellStyle name="Comma 4 3 2 2" xfId="234"/>
    <cellStyle name="Comma 4 3 3" xfId="216"/>
    <cellStyle name="Comma 4 4" xfId="127"/>
    <cellStyle name="Comma 4 4 2" xfId="249"/>
    <cellStyle name="Comma 4 5" xfId="239"/>
    <cellStyle name="Comma 5" xfId="102"/>
    <cellStyle name="Comma 5 2" xfId="220"/>
    <cellStyle name="Comma 6" xfId="132"/>
    <cellStyle name="Currency" xfId="1" builtinId="4"/>
    <cellStyle name="Currency 2" xfId="10"/>
    <cellStyle name="Currency 2 2" xfId="105"/>
    <cellStyle name="Currency 2 2 2" xfId="198"/>
    <cellStyle name="Currency 2 2 2 2" xfId="259"/>
    <cellStyle name="Currency 2 2 2 3" xfId="222"/>
    <cellStyle name="Currency 2 2 3" xfId="164"/>
    <cellStyle name="Currency 2 2 4" xfId="286"/>
    <cellStyle name="Currency 2 3" xfId="159"/>
    <cellStyle name="Currency 2 3 2" xfId="215"/>
    <cellStyle name="Currency 2 3 3" xfId="240"/>
    <cellStyle name="Currency 2 4" xfId="153"/>
    <cellStyle name="Currency 2 5" xfId="207"/>
    <cellStyle name="Currency 2 6" xfId="238"/>
    <cellStyle name="Currency 3" xfId="11"/>
    <cellStyle name="Currency 3 2" xfId="106"/>
    <cellStyle name="Currency 3 2 2" xfId="246"/>
    <cellStyle name="Currency 3 3" xfId="255"/>
    <cellStyle name="Currency 4" xfId="12"/>
    <cellStyle name="Currency 4 2" xfId="13"/>
    <cellStyle name="Currency 4 2 2" xfId="14"/>
    <cellStyle name="Currency 4 2 2 2" xfId="218"/>
    <cellStyle name="Currency 4 2 3" xfId="237"/>
    <cellStyle name="Currency 4 3" xfId="107"/>
    <cellStyle name="Currency 4 3 2" xfId="252"/>
    <cellStyle name="Currency 4 4" xfId="232"/>
    <cellStyle name="Currency 5" xfId="15"/>
    <cellStyle name="Currency 5 2" xfId="128"/>
    <cellStyle name="Currency 5 2 2" xfId="257"/>
    <cellStyle name="Currency 5 3" xfId="221"/>
    <cellStyle name="Currency 6" xfId="16"/>
    <cellStyle name="Currency 6 2" xfId="129"/>
    <cellStyle name="Currency 6 2 2" xfId="214"/>
    <cellStyle name="Currency 6 3" xfId="226"/>
    <cellStyle name="Currency 7" xfId="133"/>
    <cellStyle name="Currency 7 2" xfId="253"/>
    <cellStyle name="Currency 7 3" xfId="211"/>
    <cellStyle name="Explanatory Text" xfId="48" builtinId="53" customBuiltin="1"/>
    <cellStyle name="Explanatory Text 2" xfId="108"/>
    <cellStyle name="Good" xfId="38" builtinId="26" customBuiltin="1"/>
    <cellStyle name="Good 2" xfId="109"/>
    <cellStyle name="Heading 1" xfId="34" builtinId="16" customBuiltin="1"/>
    <cellStyle name="Heading 1 2" xfId="110"/>
    <cellStyle name="Heading 2" xfId="35" builtinId="17" customBuiltin="1"/>
    <cellStyle name="Heading 2 2" xfId="111"/>
    <cellStyle name="Heading 3" xfId="36" builtinId="18" customBuiltin="1"/>
    <cellStyle name="Heading 3 2" xfId="112"/>
    <cellStyle name="Heading 4" xfId="37" builtinId="19" customBuiltin="1"/>
    <cellStyle name="Heading 4 2" xfId="113"/>
    <cellStyle name="Hyperlink" xfId="262" builtinId="8"/>
    <cellStyle name="Hyperlink 2" xfId="17"/>
    <cellStyle name="Hyperlink 2 2" xfId="140"/>
    <cellStyle name="Hyperlink 2 3" xfId="271"/>
    <cellStyle name="Hyperlink 3" xfId="265"/>
    <cellStyle name="Input" xfId="41" builtinId="20" customBuiltin="1"/>
    <cellStyle name="Input 2" xfId="114"/>
    <cellStyle name="Linked Cell" xfId="44" builtinId="24" customBuiltin="1"/>
    <cellStyle name="Linked Cell 2" xfId="115"/>
    <cellStyle name="Neutral" xfId="40" builtinId="28" customBuiltin="1"/>
    <cellStyle name="Neutral 2" xfId="116"/>
    <cellStyle name="Normal" xfId="0" builtinId="0"/>
    <cellStyle name="Normal 10" xfId="136"/>
    <cellStyle name="Normal 10 2" xfId="201"/>
    <cellStyle name="Normal 10 3" xfId="168"/>
    <cellStyle name="Normal 10 4" xfId="295"/>
    <cellStyle name="Normal 11" xfId="156"/>
    <cellStyle name="Normal 11 2" xfId="175"/>
    <cellStyle name="Normal 11 3" xfId="203"/>
    <cellStyle name="Normal 11 3 2" xfId="206"/>
    <cellStyle name="Normal 11 3 3" xfId="210"/>
    <cellStyle name="Normal 11 3 3 2" xfId="261"/>
    <cellStyle name="Normal 11 3 4" xfId="268"/>
    <cellStyle name="Normal 11 3 4 2" xfId="270"/>
    <cellStyle name="Normal 11_NOV 2013 (Revised)" xfId="170"/>
    <cellStyle name="Normal 12" xfId="177"/>
    <cellStyle name="Normal 13" xfId="202"/>
    <cellStyle name="Normal 14" xfId="176"/>
    <cellStyle name="Normal 14 2" xfId="208"/>
    <cellStyle name="Normal 14 3" xfId="209"/>
    <cellStyle name="Normal 14 3 2" xfId="260"/>
    <cellStyle name="Normal 14 4" xfId="267"/>
    <cellStyle name="Normal 14 4 2" xfId="269"/>
    <cellStyle name="Normal 15" xfId="263"/>
    <cellStyle name="Normal 15 2" xfId="297"/>
    <cellStyle name="Normal 16" xfId="264"/>
    <cellStyle name="Normal 16 2" xfId="298"/>
    <cellStyle name="Normal 17" xfId="266"/>
    <cellStyle name="Normal 17 2" xfId="299"/>
    <cellStyle name="Normal 2" xfId="2"/>
    <cellStyle name="Normal 2 2" xfId="117"/>
    <cellStyle name="Normal 2 2 2" xfId="147"/>
    <cellStyle name="Normal 2 2 3" xfId="169"/>
    <cellStyle name="Normal 2 2 4" xfId="191"/>
    <cellStyle name="Normal 2 2 5" xfId="223"/>
    <cellStyle name="Normal 2 3" xfId="142"/>
    <cellStyle name="Normal 2 4" xfId="244"/>
    <cellStyle name="Normal 2_NOV 2013 (Revised)" xfId="171"/>
    <cellStyle name="Normal 3" xfId="18"/>
    <cellStyle name="Normal 3 2" xfId="19"/>
    <cellStyle name="Normal 3 2 2" xfId="160"/>
    <cellStyle name="Normal 3 2 3" xfId="192"/>
    <cellStyle name="Normal 3 2 4" xfId="148"/>
    <cellStyle name="Normal 3 2 5" xfId="289"/>
    <cellStyle name="Normal 3 3" xfId="154"/>
    <cellStyle name="Normal 3 4" xfId="143"/>
    <cellStyle name="Normal 3 5" xfId="137"/>
    <cellStyle name="Normal 3 5 2" xfId="230"/>
    <cellStyle name="Normal 3 5 3" xfId="296"/>
    <cellStyle name="Normal 3 6" xfId="272"/>
    <cellStyle name="Normal 3_NOV 2013 (Revised)" xfId="172"/>
    <cellStyle name="Normal 4" xfId="20"/>
    <cellStyle name="Normal 4 2" xfId="130"/>
    <cellStyle name="Normal 4 2 2" xfId="150"/>
    <cellStyle name="Normal 4 2 2 2" xfId="250"/>
    <cellStyle name="Normal 4 2 2 3" xfId="247"/>
    <cellStyle name="Normal 4 2 3" xfId="146"/>
    <cellStyle name="Normal 4 2 4" xfId="287"/>
    <cellStyle name="Normal 4 2_NOV 2013 (Revised)" xfId="173"/>
    <cellStyle name="Normal 4 3" xfId="141"/>
    <cellStyle name="Normal 4 3 2" xfId="258"/>
    <cellStyle name="Normal 4 3 3" xfId="233"/>
    <cellStyle name="Normal 4 4" xfId="139"/>
    <cellStyle name="Normal 4 5" xfId="273"/>
    <cellStyle name="Normal 5" xfId="21"/>
    <cellStyle name="Normal 5 2" xfId="149"/>
    <cellStyle name="Normal 5 2 2" xfId="161"/>
    <cellStyle name="Normal 5 2 3" xfId="193"/>
    <cellStyle name="Normal 5 2 4" xfId="242"/>
    <cellStyle name="Normal 5 2 5" xfId="236"/>
    <cellStyle name="Normal 5 3" xfId="151"/>
    <cellStyle name="Normal 5 4" xfId="157"/>
    <cellStyle name="Normal 5 5" xfId="144"/>
    <cellStyle name="Normal 5 6" xfId="205"/>
    <cellStyle name="Normal 5 7" xfId="217"/>
    <cellStyle name="Normal 5_NOV 2013 (Revised)" xfId="174"/>
    <cellStyle name="Normal 6" xfId="22"/>
    <cellStyle name="Normal 6 2" xfId="162"/>
    <cellStyle name="Normal 6 2 2" xfId="196"/>
    <cellStyle name="Normal 6 3" xfId="194"/>
    <cellStyle name="Normal 6 4" xfId="245"/>
    <cellStyle name="Normal 6 5" xfId="254"/>
    <cellStyle name="Normal 7" xfId="23"/>
    <cellStyle name="Normal 7 2" xfId="134"/>
    <cellStyle name="Normal 7 2 2" xfId="197"/>
    <cellStyle name="Normal 7 2 3" xfId="163"/>
    <cellStyle name="Normal 7 2 4" xfId="293"/>
    <cellStyle name="Normal 7 3" xfId="195"/>
    <cellStyle name="Normal 7 4" xfId="158"/>
    <cellStyle name="Normal 7 5" xfId="204"/>
    <cellStyle name="Normal 7 6" xfId="290"/>
    <cellStyle name="Normal 8" xfId="24"/>
    <cellStyle name="Normal 8 2" xfId="74"/>
    <cellStyle name="Normal 8 2 2" xfId="165"/>
    <cellStyle name="Normal 8 2 3" xfId="292"/>
    <cellStyle name="Normal 8 3" xfId="291"/>
    <cellStyle name="Normal 9" xfId="135"/>
    <cellStyle name="Normal 9 2" xfId="199"/>
    <cellStyle name="Normal 9 3" xfId="166"/>
    <cellStyle name="Normal 9 4" xfId="294"/>
    <cellStyle name="Normal_25 Van Ness Secuity" xfId="30"/>
    <cellStyle name="Normal_25 Van Ness Secuity 2" xfId="31"/>
    <cellStyle name="Normal_DPTparatransit0708stmt" xfId="32"/>
    <cellStyle name="Normal_Form 11A-Contracts Non-ICT" xfId="126"/>
    <cellStyle name="Normal_Worksheet - Form 2 2" xfId="29"/>
    <cellStyle name="Note" xfId="47" builtinId="10" customBuiltin="1"/>
    <cellStyle name="Note 2" xfId="118"/>
    <cellStyle name="Note 2 2" xfId="152"/>
    <cellStyle name="Note 2 3" xfId="235"/>
    <cellStyle name="Note 3" xfId="138"/>
    <cellStyle name="Note 3 2" xfId="155"/>
    <cellStyle name="Note 4" xfId="167"/>
    <cellStyle name="Note 4 2" xfId="200"/>
    <cellStyle name="Note 5" xfId="178"/>
    <cellStyle name="Output" xfId="42" builtinId="21" customBuiltin="1"/>
    <cellStyle name="Output 2" xfId="119"/>
    <cellStyle name="Percent" xfId="300" builtinId="5"/>
    <cellStyle name="Percent 2" xfId="25"/>
    <cellStyle name="Percent 2 2" xfId="120"/>
    <cellStyle name="Percent 2 2 2" xfId="256"/>
    <cellStyle name="Percent 2 3" xfId="227"/>
    <cellStyle name="Percent 3" xfId="26"/>
    <cellStyle name="Percent 3 2" xfId="121"/>
    <cellStyle name="Percent 3 2 2" xfId="213"/>
    <cellStyle name="Percent 3 3" xfId="248"/>
    <cellStyle name="Percent 4" xfId="27"/>
    <cellStyle name="Percent 4 2" xfId="28"/>
    <cellStyle name="Percent 4 2 2" xfId="131"/>
    <cellStyle name="Percent 4 2 2 2" xfId="219"/>
    <cellStyle name="Percent 4 2 3" xfId="225"/>
    <cellStyle name="Percent 4 3" xfId="122"/>
    <cellStyle name="Percent 4 3 2" xfId="241"/>
    <cellStyle name="Percent 4 4" xfId="243"/>
    <cellStyle name="Percent 5" xfId="231"/>
    <cellStyle name="Percent 5 2" xfId="228"/>
    <cellStyle name="Title" xfId="33" builtinId="15" customBuiltin="1"/>
    <cellStyle name="Title 2" xfId="123"/>
    <cellStyle name="Total" xfId="49" builtinId="25" customBuiltin="1"/>
    <cellStyle name="Total 2" xfId="124"/>
    <cellStyle name="Warning Text" xfId="46" builtinId="11" customBuiltin="1"/>
    <cellStyle name="Warning Text 2" xfId="125"/>
  </cellStyles>
  <dxfs count="0"/>
  <tableStyles count="0" defaultTableStyle="TableStyleMedium2" defaultPivotStyle="PivotStyleLight16"/>
  <colors>
    <mruColors>
      <color rgb="FFCCECFF"/>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'1B Graphs'!$D$14</c:f>
              <c:strCache>
                <c:ptCount val="1"/>
                <c:pt idx="0">
                  <c:v>Number of Registered Voters</c:v>
                </c:pt>
              </c:strCache>
            </c:strRef>
          </c:tx>
          <c:invertIfNegative val="0"/>
          <c:cat>
            <c:strRef>
              <c:f>'1B Graphs'!$C$15:$C$33</c:f>
              <c:strCache>
                <c:ptCount val="19"/>
                <c:pt idx="0">
                  <c:v>Mar-04</c:v>
                </c:pt>
                <c:pt idx="1">
                  <c:v>Nov-04</c:v>
                </c:pt>
                <c:pt idx="2">
                  <c:v>Nov-05</c:v>
                </c:pt>
                <c:pt idx="3">
                  <c:v>Jun-06</c:v>
                </c:pt>
                <c:pt idx="4">
                  <c:v>Nov-06</c:v>
                </c:pt>
                <c:pt idx="5">
                  <c:v>Nov-07</c:v>
                </c:pt>
                <c:pt idx="6">
                  <c:v>Feb-08</c:v>
                </c:pt>
                <c:pt idx="7">
                  <c:v>Jun-08</c:v>
                </c:pt>
                <c:pt idx="8">
                  <c:v>Nov-08</c:v>
                </c:pt>
                <c:pt idx="9">
                  <c:v>May-09</c:v>
                </c:pt>
                <c:pt idx="10">
                  <c:v>Nov-09</c:v>
                </c:pt>
                <c:pt idx="11">
                  <c:v>Jun-10</c:v>
                </c:pt>
                <c:pt idx="12">
                  <c:v>Nov-10</c:v>
                </c:pt>
                <c:pt idx="13">
                  <c:v>Nov-11</c:v>
                </c:pt>
                <c:pt idx="14">
                  <c:v>Jun-12</c:v>
                </c:pt>
                <c:pt idx="15">
                  <c:v>Nov-12</c:v>
                </c:pt>
                <c:pt idx="16">
                  <c:v>Nov-13</c:v>
                </c:pt>
                <c:pt idx="17">
                  <c:v>Jun-14</c:v>
                </c:pt>
                <c:pt idx="18">
                  <c:v>Nov-14</c:v>
                </c:pt>
              </c:strCache>
            </c:strRef>
          </c:cat>
          <c:val>
            <c:numRef>
              <c:f>'1B Graphs'!$D$15:$D$33</c:f>
              <c:numCache>
                <c:formatCode>#,##0</c:formatCode>
                <c:ptCount val="19"/>
                <c:pt idx="0">
                  <c:v>448948</c:v>
                </c:pt>
                <c:pt idx="1">
                  <c:v>486937</c:v>
                </c:pt>
                <c:pt idx="2">
                  <c:v>428481</c:v>
                </c:pt>
                <c:pt idx="3">
                  <c:v>421094</c:v>
                </c:pt>
                <c:pt idx="4">
                  <c:v>418285</c:v>
                </c:pt>
                <c:pt idx="5">
                  <c:v>419598</c:v>
                </c:pt>
                <c:pt idx="6">
                  <c:v>415761</c:v>
                </c:pt>
                <c:pt idx="7">
                  <c:v>430259</c:v>
                </c:pt>
                <c:pt idx="8">
                  <c:v>477651</c:v>
                </c:pt>
                <c:pt idx="9">
                  <c:v>465428</c:v>
                </c:pt>
                <c:pt idx="10">
                  <c:v>451988</c:v>
                </c:pt>
                <c:pt idx="11">
                  <c:v>448346</c:v>
                </c:pt>
                <c:pt idx="12">
                  <c:v>456179</c:v>
                </c:pt>
                <c:pt idx="13">
                  <c:v>464380</c:v>
                </c:pt>
                <c:pt idx="14">
                  <c:v>470668</c:v>
                </c:pt>
                <c:pt idx="15">
                  <c:v>502841</c:v>
                </c:pt>
                <c:pt idx="16">
                  <c:v>440037</c:v>
                </c:pt>
                <c:pt idx="17">
                  <c:v>435757</c:v>
                </c:pt>
                <c:pt idx="18">
                  <c:v>436019</c:v>
                </c:pt>
              </c:numCache>
            </c:numRef>
          </c:val>
        </c:ser>
        <c:dLbls>
          <c:showLegendKey val="0"/>
          <c:showVal val="0"/>
          <c:showCatName val="0"/>
          <c:showSerName val="0"/>
          <c:showPercent val="0"/>
          <c:showBubbleSize val="0"/>
        </c:dLbls>
        <c:gapWidth val="150"/>
        <c:axId val="94830592"/>
        <c:axId val="94832128"/>
      </c:barChart>
      <c:catAx>
        <c:axId val="94830592"/>
        <c:scaling>
          <c:orientation val="minMax"/>
        </c:scaling>
        <c:delete val="0"/>
        <c:axPos val="b"/>
        <c:minorGridlines>
          <c:spPr>
            <a:ln>
              <a:noFill/>
            </a:ln>
          </c:spPr>
        </c:minorGridlines>
        <c:majorTickMark val="out"/>
        <c:minorTickMark val="none"/>
        <c:tickLblPos val="nextTo"/>
        <c:crossAx val="94832128"/>
        <c:crosses val="autoZero"/>
        <c:auto val="1"/>
        <c:lblAlgn val="ctr"/>
        <c:lblOffset val="100"/>
        <c:noMultiLvlLbl val="0"/>
      </c:catAx>
      <c:valAx>
        <c:axId val="94832128"/>
        <c:scaling>
          <c:orientation val="minMax"/>
        </c:scaling>
        <c:delete val="0"/>
        <c:axPos val="l"/>
        <c:majorGridlines/>
        <c:numFmt formatCode="#,##0" sourceLinked="1"/>
        <c:majorTickMark val="out"/>
        <c:minorTickMark val="none"/>
        <c:tickLblPos val="nextTo"/>
        <c:crossAx val="9483059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'1B Graphs'!$G$14</c:f>
              <c:strCache>
                <c:ptCount val="1"/>
                <c:pt idx="0">
                  <c:v>Number of Permanent VBM Voters</c:v>
                </c:pt>
              </c:strCache>
            </c:strRef>
          </c:tx>
          <c:invertIfNegative val="0"/>
          <c:cat>
            <c:strRef>
              <c:f>'1B Graphs'!$F$15:$F$33</c:f>
              <c:strCache>
                <c:ptCount val="19"/>
                <c:pt idx="0">
                  <c:v>Mar-04</c:v>
                </c:pt>
                <c:pt idx="1">
                  <c:v>Nov-04</c:v>
                </c:pt>
                <c:pt idx="2">
                  <c:v>Nov-05</c:v>
                </c:pt>
                <c:pt idx="3">
                  <c:v>Jun-06</c:v>
                </c:pt>
                <c:pt idx="4">
                  <c:v>Nov-06</c:v>
                </c:pt>
                <c:pt idx="5">
                  <c:v>Nov-07</c:v>
                </c:pt>
                <c:pt idx="6">
                  <c:v>Feb-08</c:v>
                </c:pt>
                <c:pt idx="7">
                  <c:v>Jun-08</c:v>
                </c:pt>
                <c:pt idx="8">
                  <c:v>Nov-08</c:v>
                </c:pt>
                <c:pt idx="9">
                  <c:v>May-09</c:v>
                </c:pt>
                <c:pt idx="10">
                  <c:v>Nov-09</c:v>
                </c:pt>
                <c:pt idx="11">
                  <c:v>Jun-10</c:v>
                </c:pt>
                <c:pt idx="12">
                  <c:v>Nov-10</c:v>
                </c:pt>
                <c:pt idx="13">
                  <c:v>Nov-11</c:v>
                </c:pt>
                <c:pt idx="14">
                  <c:v>Jun-12</c:v>
                </c:pt>
                <c:pt idx="15">
                  <c:v>Nov-12</c:v>
                </c:pt>
                <c:pt idx="16">
                  <c:v>Nov-13</c:v>
                </c:pt>
                <c:pt idx="17">
                  <c:v>Jun-14</c:v>
                </c:pt>
                <c:pt idx="18">
                  <c:v>Nov-14</c:v>
                </c:pt>
              </c:strCache>
            </c:strRef>
          </c:cat>
          <c:val>
            <c:numRef>
              <c:f>'1B Graphs'!$G$15:$G$33</c:f>
              <c:numCache>
                <c:formatCode>#,##0</c:formatCode>
                <c:ptCount val="19"/>
                <c:pt idx="0">
                  <c:v>91889</c:v>
                </c:pt>
                <c:pt idx="1">
                  <c:v>117132</c:v>
                </c:pt>
                <c:pt idx="2">
                  <c:v>120813</c:v>
                </c:pt>
                <c:pt idx="3">
                  <c:v>124323</c:v>
                </c:pt>
                <c:pt idx="4">
                  <c:v>129523</c:v>
                </c:pt>
                <c:pt idx="5">
                  <c:v>134997</c:v>
                </c:pt>
                <c:pt idx="6">
                  <c:v>140579</c:v>
                </c:pt>
                <c:pt idx="7">
                  <c:v>155245</c:v>
                </c:pt>
                <c:pt idx="8">
                  <c:v>167148</c:v>
                </c:pt>
                <c:pt idx="9">
                  <c:v>170282</c:v>
                </c:pt>
                <c:pt idx="10">
                  <c:v>174383</c:v>
                </c:pt>
                <c:pt idx="11">
                  <c:v>176983</c:v>
                </c:pt>
                <c:pt idx="12">
                  <c:v>183733</c:v>
                </c:pt>
                <c:pt idx="13">
                  <c:v>202388</c:v>
                </c:pt>
                <c:pt idx="14">
                  <c:v>206921</c:v>
                </c:pt>
                <c:pt idx="15">
                  <c:v>235106</c:v>
                </c:pt>
                <c:pt idx="16">
                  <c:v>228533</c:v>
                </c:pt>
                <c:pt idx="17">
                  <c:v>225008</c:v>
                </c:pt>
                <c:pt idx="18">
                  <c:v>227732</c:v>
                </c:pt>
              </c:numCache>
            </c:numRef>
          </c:val>
        </c:ser>
        <c:dLbls>
          <c:showLegendKey val="0"/>
          <c:showVal val="0"/>
          <c:showCatName val="0"/>
          <c:showSerName val="0"/>
          <c:showPercent val="0"/>
          <c:showBubbleSize val="0"/>
        </c:dLbls>
        <c:gapWidth val="150"/>
        <c:axId val="94860416"/>
        <c:axId val="94861952"/>
      </c:barChart>
      <c:catAx>
        <c:axId val="94860416"/>
        <c:scaling>
          <c:orientation val="minMax"/>
        </c:scaling>
        <c:delete val="0"/>
        <c:axPos val="b"/>
        <c:majorTickMark val="out"/>
        <c:minorTickMark val="none"/>
        <c:tickLblPos val="nextTo"/>
        <c:crossAx val="94861952"/>
        <c:crosses val="autoZero"/>
        <c:auto val="1"/>
        <c:lblAlgn val="ctr"/>
        <c:lblOffset val="100"/>
        <c:noMultiLvlLbl val="0"/>
      </c:catAx>
      <c:valAx>
        <c:axId val="94861952"/>
        <c:scaling>
          <c:orientation val="minMax"/>
        </c:scaling>
        <c:delete val="0"/>
        <c:axPos val="l"/>
        <c:majorGridlines/>
        <c:numFmt formatCode="#,##0" sourceLinked="1"/>
        <c:majorTickMark val="out"/>
        <c:minorTickMark val="none"/>
        <c:tickLblPos val="nextTo"/>
        <c:crossAx val="9486041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8308589764558361"/>
          <c:y val="2.7777777777777776E-2"/>
        </c:manualLayout>
      </c:layout>
      <c:overlay val="0"/>
    </c:title>
    <c:autoTitleDeleted val="0"/>
    <c:plotArea>
      <c:layout/>
      <c:barChart>
        <c:barDir val="col"/>
        <c:grouping val="clustered"/>
        <c:varyColors val="0"/>
        <c:ser>
          <c:idx val="0"/>
          <c:order val="0"/>
          <c:tx>
            <c:strRef>
              <c:f>'1B Graphs'!$J$14</c:f>
              <c:strCache>
                <c:ptCount val="1"/>
                <c:pt idx="0">
                  <c:v>Number of Outreach Events</c:v>
                </c:pt>
              </c:strCache>
            </c:strRef>
          </c:tx>
          <c:invertIfNegative val="0"/>
          <c:cat>
            <c:strRef>
              <c:f>'1B Graphs'!$I$15:$I$27</c:f>
              <c:strCache>
                <c:ptCount val="13"/>
                <c:pt idx="0">
                  <c:v>FY04-05(1)</c:v>
                </c:pt>
                <c:pt idx="1">
                  <c:v>FY05-06(2)</c:v>
                </c:pt>
                <c:pt idx="2">
                  <c:v>FY06-07(1)</c:v>
                </c:pt>
                <c:pt idx="3">
                  <c:v>FY07-08(3)</c:v>
                </c:pt>
                <c:pt idx="4">
                  <c:v>FY08-09(1)</c:v>
                </c:pt>
                <c:pt idx="5">
                  <c:v>FY09-10(2)</c:v>
                </c:pt>
                <c:pt idx="6">
                  <c:v>FY10-11(1)</c:v>
                </c:pt>
                <c:pt idx="7">
                  <c:v>FY11-12(3)</c:v>
                </c:pt>
                <c:pt idx="8">
                  <c:v>FY12-13(1)</c:v>
                </c:pt>
                <c:pt idx="9">
                  <c:v>FY13-14(2)</c:v>
                </c:pt>
                <c:pt idx="10">
                  <c:v>FY14-15(1)</c:v>
                </c:pt>
                <c:pt idx="11">
                  <c:v>FY15-16(2)</c:v>
                </c:pt>
                <c:pt idx="12">
                  <c:v>FY16-17(1)</c:v>
                </c:pt>
              </c:strCache>
            </c:strRef>
          </c:cat>
          <c:val>
            <c:numRef>
              <c:f>'1B Graphs'!$J$15:$J$27</c:f>
              <c:numCache>
                <c:formatCode>General</c:formatCode>
                <c:ptCount val="13"/>
                <c:pt idx="0">
                  <c:v>377</c:v>
                </c:pt>
                <c:pt idx="1">
                  <c:v>626</c:v>
                </c:pt>
                <c:pt idx="2">
                  <c:v>432</c:v>
                </c:pt>
                <c:pt idx="3">
                  <c:v>313</c:v>
                </c:pt>
                <c:pt idx="4">
                  <c:v>261</c:v>
                </c:pt>
                <c:pt idx="5">
                  <c:v>222</c:v>
                </c:pt>
                <c:pt idx="6">
                  <c:v>150</c:v>
                </c:pt>
                <c:pt idx="7">
                  <c:v>450</c:v>
                </c:pt>
                <c:pt idx="8">
                  <c:v>350</c:v>
                </c:pt>
                <c:pt idx="9">
                  <c:v>415</c:v>
                </c:pt>
                <c:pt idx="10">
                  <c:v>232</c:v>
                </c:pt>
                <c:pt idx="11">
                  <c:v>320</c:v>
                </c:pt>
                <c:pt idx="12">
                  <c:v>292</c:v>
                </c:pt>
              </c:numCache>
            </c:numRef>
          </c:val>
        </c:ser>
        <c:dLbls>
          <c:showLegendKey val="0"/>
          <c:showVal val="0"/>
          <c:showCatName val="0"/>
          <c:showSerName val="0"/>
          <c:showPercent val="0"/>
          <c:showBubbleSize val="0"/>
        </c:dLbls>
        <c:gapWidth val="150"/>
        <c:axId val="98507008"/>
        <c:axId val="98512896"/>
      </c:barChart>
      <c:catAx>
        <c:axId val="98507008"/>
        <c:scaling>
          <c:orientation val="minMax"/>
        </c:scaling>
        <c:delete val="0"/>
        <c:axPos val="b"/>
        <c:majorTickMark val="out"/>
        <c:minorTickMark val="none"/>
        <c:tickLblPos val="nextTo"/>
        <c:crossAx val="98512896"/>
        <c:crosses val="autoZero"/>
        <c:auto val="1"/>
        <c:lblAlgn val="ctr"/>
        <c:lblOffset val="100"/>
        <c:noMultiLvlLbl val="0"/>
      </c:catAx>
      <c:valAx>
        <c:axId val="98512896"/>
        <c:scaling>
          <c:orientation val="minMax"/>
        </c:scaling>
        <c:delete val="0"/>
        <c:axPos val="l"/>
        <c:majorGridlines/>
        <c:numFmt formatCode="General" sourceLinked="1"/>
        <c:majorTickMark val="out"/>
        <c:minorTickMark val="none"/>
        <c:tickLblPos val="nextTo"/>
        <c:crossAx val="9850700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914400</xdr:colOff>
      <xdr:row>0</xdr:row>
      <xdr:rowOff>152401</xdr:rowOff>
    </xdr:from>
    <xdr:to>
      <xdr:col>13</xdr:col>
      <xdr:colOff>2324100</xdr:colOff>
      <xdr:row>5</xdr:row>
      <xdr:rowOff>57151</xdr:rowOff>
    </xdr:to>
    <xdr:sp macro="" textlink="">
      <xdr:nvSpPr>
        <xdr:cNvPr id="2" name="TextBox 1"/>
        <xdr:cNvSpPr txBox="1"/>
      </xdr:nvSpPr>
      <xdr:spPr>
        <a:xfrm>
          <a:off x="11811000" y="152401"/>
          <a:ext cx="3438525" cy="9144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effectLst/>
              <a:latin typeface="Arial" panose="020B0604020202020204" pitchFamily="34" charset="0"/>
              <a:cs typeface="Arial" panose="020B0604020202020204" pitchFamily="34" charset="0"/>
            </a:rPr>
            <a:t>See Form 3A and accompanying</a:t>
          </a:r>
          <a:r>
            <a:rPr lang="en-US" sz="1400" b="1" baseline="0">
              <a:effectLst/>
              <a:latin typeface="Arial" panose="020B0604020202020204" pitchFamily="34" charset="0"/>
              <a:cs typeface="Arial" panose="020B0604020202020204" pitchFamily="34" charset="0"/>
            </a:rPr>
            <a:t> budget memorandum for an explanation of the Department's budget changes. </a:t>
          </a:r>
          <a:endParaRPr lang="en-US" sz="1400" b="1">
            <a:effectLst/>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224366</xdr:colOff>
      <xdr:row>0</xdr:row>
      <xdr:rowOff>48684</xdr:rowOff>
    </xdr:from>
    <xdr:to>
      <xdr:col>17</xdr:col>
      <xdr:colOff>1082674</xdr:colOff>
      <xdr:row>1</xdr:row>
      <xdr:rowOff>250826</xdr:rowOff>
    </xdr:to>
    <xdr:sp macro="" textlink="">
      <xdr:nvSpPr>
        <xdr:cNvPr id="2" name="Rectangle 1"/>
        <xdr:cNvSpPr>
          <a:spLocks noChangeArrowheads="1"/>
        </xdr:cNvSpPr>
      </xdr:nvSpPr>
      <xdr:spPr bwMode="auto">
        <a:xfrm>
          <a:off x="7653866" y="48684"/>
          <a:ext cx="5716058" cy="335492"/>
        </a:xfrm>
        <a:prstGeom prst="rect">
          <a:avLst/>
        </a:prstGeom>
        <a:solidFill>
          <a:srgbClr val="0000FF"/>
        </a:solidFill>
        <a:ln w="9525">
          <a:solidFill>
            <a:srgbClr val="0000FF"/>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FFFFFF"/>
              </a:solidFill>
              <a:latin typeface="Arial"/>
              <a:cs typeface="Arial"/>
            </a:rPr>
            <a:t>Please complete yellow-shaded areas.  Do not delete or add rows or columns. Do not move, or cut and paste cells.</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4</xdr:col>
      <xdr:colOff>800100</xdr:colOff>
      <xdr:row>0</xdr:row>
      <xdr:rowOff>114300</xdr:rowOff>
    </xdr:from>
    <xdr:to>
      <xdr:col>11</xdr:col>
      <xdr:colOff>19050</xdr:colOff>
      <xdr:row>3</xdr:row>
      <xdr:rowOff>88900</xdr:rowOff>
    </xdr:to>
    <xdr:sp macro="" textlink="">
      <xdr:nvSpPr>
        <xdr:cNvPr id="2" name="Rectangle 3"/>
        <xdr:cNvSpPr>
          <a:spLocks noChangeArrowheads="1"/>
        </xdr:cNvSpPr>
      </xdr:nvSpPr>
      <xdr:spPr bwMode="auto">
        <a:xfrm>
          <a:off x="3048000" y="114300"/>
          <a:ext cx="3676650" cy="546100"/>
        </a:xfrm>
        <a:prstGeom prst="rect">
          <a:avLst/>
        </a:prstGeom>
        <a:solidFill>
          <a:srgbClr val="0000FF"/>
        </a:solidFill>
        <a:ln w="9525">
          <a:solidFill>
            <a:srgbClr val="0000FF"/>
          </a:solidFill>
          <a:miter lim="800000"/>
          <a:headEnd/>
          <a:tailEnd/>
        </a:ln>
      </xdr:spPr>
      <xdr:txBody>
        <a:bodyPr vertOverflow="clip" wrap="square" lIns="36576" tIns="27432" rIns="0" bIns="0" anchor="t" upright="1"/>
        <a:lstStyle/>
        <a:p>
          <a:pPr rtl="0"/>
          <a:r>
            <a:rPr lang="en-US" sz="1400" b="1" i="0" u="none" strike="noStrike" baseline="0">
              <a:solidFill>
                <a:schemeClr val="bg1"/>
              </a:solidFill>
              <a:latin typeface="Tw Cen MT" panose="020B0602020104020603" pitchFamily="34" charset="0"/>
              <a:cs typeface="Arial"/>
            </a:rPr>
            <a:t>Form E must be completed for each project request.  </a:t>
          </a:r>
          <a:r>
            <a:rPr lang="en-US" sz="1400" b="1" i="0" baseline="0">
              <a:solidFill>
                <a:schemeClr val="bg1"/>
              </a:solidFill>
              <a:effectLst/>
              <a:latin typeface="Tw Cen MT" panose="020B0602020104020603" pitchFamily="34" charset="0"/>
              <a:ea typeface="+mn-ea"/>
              <a:cs typeface="+mn-cs"/>
            </a:rPr>
            <a:t>Please complete yellow-shaded areas.  Do not delete or add rows or columns. Do not move, or cut and paste cells</a:t>
          </a:r>
          <a:r>
            <a:rPr lang="en-US" sz="1300" b="1" i="0" baseline="0">
              <a:solidFill>
                <a:schemeClr val="bg1"/>
              </a:solidFill>
              <a:effectLst/>
              <a:latin typeface="+mn-lt"/>
              <a:ea typeface="+mn-ea"/>
              <a:cs typeface="+mn-cs"/>
            </a:rPr>
            <a:t>.</a:t>
          </a:r>
          <a:endParaRPr lang="en-US" sz="1300">
            <a:solidFill>
              <a:schemeClr val="bg1"/>
            </a:solidFill>
            <a:effectLst/>
          </a:endParaRPr>
        </a:p>
      </xdr:txBody>
    </xdr:sp>
    <xdr:clientData fPrintsWithSheet="0"/>
  </xdr:twoCellAnchor>
  <xdr:twoCellAnchor>
    <xdr:from>
      <xdr:col>4</xdr:col>
      <xdr:colOff>762000</xdr:colOff>
      <xdr:row>38</xdr:row>
      <xdr:rowOff>63500</xdr:rowOff>
    </xdr:from>
    <xdr:to>
      <xdr:col>10</xdr:col>
      <xdr:colOff>723900</xdr:colOff>
      <xdr:row>40</xdr:row>
      <xdr:rowOff>127000</xdr:rowOff>
    </xdr:to>
    <xdr:sp macro="" textlink="">
      <xdr:nvSpPr>
        <xdr:cNvPr id="3" name="Rectangle 3"/>
        <xdr:cNvSpPr>
          <a:spLocks noChangeArrowheads="1"/>
        </xdr:cNvSpPr>
      </xdr:nvSpPr>
      <xdr:spPr bwMode="auto">
        <a:xfrm>
          <a:off x="3048000" y="7302500"/>
          <a:ext cx="3657600" cy="444500"/>
        </a:xfrm>
        <a:prstGeom prst="rect">
          <a:avLst/>
        </a:prstGeom>
        <a:solidFill>
          <a:srgbClr val="0000FF"/>
        </a:solidFill>
        <a:ln w="9525">
          <a:solidFill>
            <a:srgbClr val="0000FF"/>
          </a:solidFill>
          <a:miter lim="800000"/>
          <a:headEnd/>
          <a:tailEnd/>
        </a:ln>
      </xdr:spPr>
      <xdr:txBody>
        <a:bodyPr vertOverflow="clip" wrap="square" lIns="36576" tIns="27432" rIns="0" bIns="0" anchor="t" upright="1"/>
        <a:lstStyle/>
        <a:p>
          <a:pPr rtl="0"/>
          <a:r>
            <a:rPr lang="en-US" sz="1400" b="1" i="0" baseline="0">
              <a:solidFill>
                <a:schemeClr val="bg1"/>
              </a:solidFill>
              <a:effectLst/>
              <a:latin typeface="Tw Cen MT" panose="020B0602020104020603" pitchFamily="34" charset="0"/>
              <a:ea typeface="+mn-ea"/>
              <a:cs typeface="+mn-cs"/>
            </a:rPr>
            <a:t>Please provide budget information in the corresponsing categories.  </a:t>
          </a:r>
        </a:p>
        <a:p>
          <a:pPr rtl="0"/>
          <a:r>
            <a:rPr lang="en-US" sz="1400" b="1" i="0" baseline="0">
              <a:solidFill>
                <a:schemeClr val="bg1"/>
              </a:solidFill>
              <a:effectLst/>
              <a:latin typeface="Tw Cen MT" panose="020B0602020104020603" pitchFamily="34" charset="0"/>
              <a:ea typeface="+mn-ea"/>
              <a:cs typeface="+mn-cs"/>
            </a:rPr>
            <a:t>Do not delete or add rows or columns. Do not move, or cut and paste cells</a:t>
          </a:r>
          <a:r>
            <a:rPr lang="en-US" sz="1300" b="1" i="0" baseline="0">
              <a:solidFill>
                <a:schemeClr val="bg1"/>
              </a:solidFill>
              <a:effectLst/>
              <a:latin typeface="+mn-lt"/>
              <a:ea typeface="+mn-ea"/>
              <a:cs typeface="+mn-cs"/>
            </a:rPr>
            <a:t>.</a:t>
          </a:r>
          <a:endParaRPr lang="en-US" sz="1300">
            <a:solidFill>
              <a:schemeClr val="bg1"/>
            </a:solidFill>
            <a:effectLst/>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9</xdr:col>
      <xdr:colOff>264584</xdr:colOff>
      <xdr:row>0</xdr:row>
      <xdr:rowOff>132292</xdr:rowOff>
    </xdr:from>
    <xdr:to>
      <xdr:col>15</xdr:col>
      <xdr:colOff>259210</xdr:colOff>
      <xdr:row>4</xdr:row>
      <xdr:rowOff>19621</xdr:rowOff>
    </xdr:to>
    <xdr:sp macro="" textlink="">
      <xdr:nvSpPr>
        <xdr:cNvPr id="3" name="TextBox 2"/>
        <xdr:cNvSpPr txBox="1"/>
      </xdr:nvSpPr>
      <xdr:spPr>
        <a:xfrm>
          <a:off x="5408084" y="132292"/>
          <a:ext cx="3614126" cy="903329"/>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This form is not applicable.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781050</xdr:colOff>
      <xdr:row>1</xdr:row>
      <xdr:rowOff>114300</xdr:rowOff>
    </xdr:from>
    <xdr:to>
      <xdr:col>17</xdr:col>
      <xdr:colOff>1628775</xdr:colOff>
      <xdr:row>5</xdr:row>
      <xdr:rowOff>161925</xdr:rowOff>
    </xdr:to>
    <xdr:sp macro="" textlink="">
      <xdr:nvSpPr>
        <xdr:cNvPr id="3" name="TextBox 2"/>
        <xdr:cNvSpPr txBox="1"/>
      </xdr:nvSpPr>
      <xdr:spPr>
        <a:xfrm>
          <a:off x="11830050" y="295275"/>
          <a:ext cx="3629025" cy="9144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The Department does not propose any position</a:t>
          </a:r>
          <a:r>
            <a:rPr lang="en-US" sz="1400" b="1" baseline="0">
              <a:solidFill>
                <a:schemeClr val="dk1"/>
              </a:solidFill>
              <a:effectLst/>
              <a:latin typeface="Arial" panose="020B0604020202020204" pitchFamily="34" charset="0"/>
              <a:ea typeface="+mn-ea"/>
              <a:cs typeface="Arial" panose="020B0604020202020204" pitchFamily="34" charset="0"/>
            </a:rPr>
            <a:t> changes</a:t>
          </a:r>
          <a:r>
            <a:rPr lang="en-US" sz="1400" b="1">
              <a:solidFill>
                <a:schemeClr val="dk1"/>
              </a:solidFill>
              <a:effectLst/>
              <a:latin typeface="Arial" panose="020B0604020202020204" pitchFamily="34" charset="0"/>
              <a:ea typeface="+mn-ea"/>
              <a:cs typeface="Arial" panose="020B0604020202020204" pitchFamily="34" charset="0"/>
            </a:rPr>
            <a:t> in FY 2015-16 or FY 2016-17.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622300</xdr:colOff>
      <xdr:row>2</xdr:row>
      <xdr:rowOff>25400</xdr:rowOff>
    </xdr:from>
    <xdr:to>
      <xdr:col>3</xdr:col>
      <xdr:colOff>0</xdr:colOff>
      <xdr:row>10</xdr:row>
      <xdr:rowOff>6350</xdr:rowOff>
    </xdr:to>
    <xdr:sp macro="" textlink="">
      <xdr:nvSpPr>
        <xdr:cNvPr id="2" name="TextBox 1"/>
        <xdr:cNvSpPr txBox="1"/>
      </xdr:nvSpPr>
      <xdr:spPr>
        <a:xfrm>
          <a:off x="2349500" y="482600"/>
          <a:ext cx="2133600" cy="12319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50" b="1">
              <a:solidFill>
                <a:schemeClr val="dk1"/>
              </a:solidFill>
              <a:effectLst/>
              <a:latin typeface="+mn-lt"/>
              <a:ea typeface="+mn-ea"/>
              <a:cs typeface="+mn-cs"/>
            </a:rPr>
            <a:t>The Department's Assembly of Vote-by-Mail</a:t>
          </a:r>
          <a:r>
            <a:rPr lang="en-US" sz="850" b="1" baseline="0">
              <a:solidFill>
                <a:schemeClr val="dk1"/>
              </a:solidFill>
              <a:effectLst/>
              <a:latin typeface="+mn-lt"/>
              <a:ea typeface="+mn-ea"/>
              <a:cs typeface="+mn-cs"/>
            </a:rPr>
            <a:t> Packets Prop </a:t>
          </a:r>
          <a:r>
            <a:rPr lang="en-US" sz="850" b="1">
              <a:solidFill>
                <a:schemeClr val="dk1"/>
              </a:solidFill>
              <a:effectLst/>
              <a:latin typeface="+mn-lt"/>
              <a:ea typeface="+mn-ea"/>
              <a:cs typeface="+mn-cs"/>
            </a:rPr>
            <a:t>J contract</a:t>
          </a:r>
          <a:r>
            <a:rPr lang="en-US" sz="850" b="1" baseline="0">
              <a:solidFill>
                <a:schemeClr val="dk1"/>
              </a:solidFill>
              <a:effectLst/>
              <a:latin typeface="+mn-lt"/>
              <a:ea typeface="+mn-ea"/>
              <a:cs typeface="+mn-cs"/>
            </a:rPr>
            <a:t> </a:t>
          </a:r>
          <a:r>
            <a:rPr lang="en-US" sz="850" b="1">
              <a:solidFill>
                <a:schemeClr val="dk1"/>
              </a:solidFill>
              <a:effectLst/>
              <a:latin typeface="+mn-lt"/>
              <a:ea typeface="+mn-ea"/>
              <a:cs typeface="+mn-cs"/>
            </a:rPr>
            <a:t>for FY 2015-16 </a:t>
          </a:r>
          <a:r>
            <a:rPr lang="en-US" sz="850" b="1" baseline="0">
              <a:solidFill>
                <a:schemeClr val="dk1"/>
              </a:solidFill>
              <a:effectLst/>
              <a:latin typeface="+mn-lt"/>
              <a:ea typeface="+mn-ea"/>
              <a:cs typeface="+mn-cs"/>
            </a:rPr>
            <a:t>was </a:t>
          </a:r>
          <a:r>
            <a:rPr lang="en-US" sz="850" b="1">
              <a:solidFill>
                <a:schemeClr val="dk1"/>
              </a:solidFill>
              <a:effectLst/>
              <a:latin typeface="+mn-lt"/>
              <a:ea typeface="+mn-ea"/>
              <a:cs typeface="+mn-cs"/>
            </a:rPr>
            <a:t>approved during the last year’s budget cycle and none of the</a:t>
          </a:r>
          <a:r>
            <a:rPr lang="en-US" sz="850" b="1" baseline="0">
              <a:solidFill>
                <a:schemeClr val="dk1"/>
              </a:solidFill>
              <a:effectLst/>
              <a:latin typeface="+mn-lt"/>
              <a:ea typeface="+mn-ea"/>
              <a:cs typeface="+mn-cs"/>
            </a:rPr>
            <a:t> assumptions/costs have </a:t>
          </a:r>
          <a:r>
            <a:rPr lang="en-US" sz="850" b="1">
              <a:solidFill>
                <a:schemeClr val="dk1"/>
              </a:solidFill>
              <a:effectLst/>
              <a:latin typeface="+mn-lt"/>
              <a:ea typeface="+mn-ea"/>
              <a:cs typeface="+mn-cs"/>
            </a:rPr>
            <a:t>changed.</a:t>
          </a:r>
          <a:r>
            <a:rPr lang="en-US" sz="850" b="1" baseline="0">
              <a:solidFill>
                <a:schemeClr val="dk1"/>
              </a:solidFill>
              <a:effectLst/>
              <a:latin typeface="+mn-lt"/>
              <a:ea typeface="+mn-ea"/>
              <a:cs typeface="+mn-cs"/>
            </a:rPr>
            <a:t>  The Department is seeking approval for the A</a:t>
          </a:r>
          <a:r>
            <a:rPr lang="en-US" sz="850" b="1">
              <a:solidFill>
                <a:schemeClr val="dk1"/>
              </a:solidFill>
              <a:effectLst/>
              <a:latin typeface="+mn-lt"/>
              <a:ea typeface="+mn-ea"/>
              <a:cs typeface="+mn-cs"/>
            </a:rPr>
            <a:t>ssembly of Vote-by-Mail</a:t>
          </a:r>
          <a:r>
            <a:rPr lang="en-US" sz="850" b="1" baseline="0">
              <a:solidFill>
                <a:schemeClr val="dk1"/>
              </a:solidFill>
              <a:effectLst/>
              <a:latin typeface="+mn-lt"/>
              <a:ea typeface="+mn-ea"/>
              <a:cs typeface="+mn-cs"/>
            </a:rPr>
            <a:t> Packets Prop </a:t>
          </a:r>
          <a:r>
            <a:rPr lang="en-US" sz="850" b="1">
              <a:solidFill>
                <a:schemeClr val="dk1"/>
              </a:solidFill>
              <a:effectLst/>
              <a:latin typeface="+mn-lt"/>
              <a:ea typeface="+mn-ea"/>
              <a:cs typeface="+mn-cs"/>
            </a:rPr>
            <a:t>J contract for FY 2016-17.</a:t>
          </a:r>
          <a:r>
            <a:rPr lang="en-US" sz="850" b="1" baseline="0">
              <a:solidFill>
                <a:schemeClr val="dk1"/>
              </a:solidFill>
              <a:effectLst/>
              <a:latin typeface="+mn-lt"/>
              <a:ea typeface="+mn-ea"/>
              <a:cs typeface="+mn-cs"/>
            </a:rPr>
            <a:t> </a:t>
          </a:r>
          <a:r>
            <a:rPr lang="en-US" sz="850" b="1">
              <a:solidFill>
                <a:schemeClr val="dk1"/>
              </a:solidFill>
              <a:effectLst/>
              <a:latin typeface="+mn-lt"/>
              <a:ea typeface="+mn-ea"/>
              <a:cs typeface="+mn-cs"/>
            </a:rPr>
            <a:t> </a:t>
          </a:r>
          <a:endParaRPr lang="en-US" sz="85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78442</xdr:colOff>
      <xdr:row>15</xdr:row>
      <xdr:rowOff>100852</xdr:rowOff>
    </xdr:from>
    <xdr:to>
      <xdr:col>7</xdr:col>
      <xdr:colOff>571500</xdr:colOff>
      <xdr:row>23</xdr:row>
      <xdr:rowOff>123265</xdr:rowOff>
    </xdr:to>
    <xdr:sp macro="" textlink="">
      <xdr:nvSpPr>
        <xdr:cNvPr id="2" name="TextBox 1"/>
        <xdr:cNvSpPr txBox="1"/>
      </xdr:nvSpPr>
      <xdr:spPr>
        <a:xfrm>
          <a:off x="78442" y="3003176"/>
          <a:ext cx="4728882" cy="159123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The Department's Assembly of Vote-by-Mail</a:t>
          </a:r>
          <a:r>
            <a:rPr lang="en-US" sz="1400" b="1" baseline="0">
              <a:solidFill>
                <a:schemeClr val="dk1"/>
              </a:solidFill>
              <a:effectLst/>
              <a:latin typeface="+mn-lt"/>
              <a:ea typeface="+mn-ea"/>
              <a:cs typeface="+mn-cs"/>
            </a:rPr>
            <a:t> Packets Prop </a:t>
          </a:r>
          <a:r>
            <a:rPr lang="en-US" sz="1400" b="1">
              <a:solidFill>
                <a:schemeClr val="dk1"/>
              </a:solidFill>
              <a:effectLst/>
              <a:latin typeface="+mn-lt"/>
              <a:ea typeface="+mn-ea"/>
              <a:cs typeface="+mn-cs"/>
            </a:rPr>
            <a:t>J contract</a:t>
          </a:r>
          <a:r>
            <a:rPr lang="en-US" sz="1400" b="1" baseline="0">
              <a:solidFill>
                <a:schemeClr val="dk1"/>
              </a:solidFill>
              <a:effectLst/>
              <a:latin typeface="+mn-lt"/>
              <a:ea typeface="+mn-ea"/>
              <a:cs typeface="+mn-cs"/>
            </a:rPr>
            <a:t> </a:t>
          </a:r>
          <a:r>
            <a:rPr lang="en-US" sz="1400" b="1">
              <a:solidFill>
                <a:schemeClr val="dk1"/>
              </a:solidFill>
              <a:effectLst/>
              <a:latin typeface="+mn-lt"/>
              <a:ea typeface="+mn-ea"/>
              <a:cs typeface="+mn-cs"/>
            </a:rPr>
            <a:t>for FY 2015-16 </a:t>
          </a:r>
          <a:r>
            <a:rPr lang="en-US" sz="1400" b="1" baseline="0">
              <a:solidFill>
                <a:schemeClr val="dk1"/>
              </a:solidFill>
              <a:effectLst/>
              <a:latin typeface="+mn-lt"/>
              <a:ea typeface="+mn-ea"/>
              <a:cs typeface="+mn-cs"/>
            </a:rPr>
            <a:t>was </a:t>
          </a:r>
          <a:r>
            <a:rPr lang="en-US" sz="1400" b="1">
              <a:solidFill>
                <a:schemeClr val="dk1"/>
              </a:solidFill>
              <a:effectLst/>
              <a:latin typeface="+mn-lt"/>
              <a:ea typeface="+mn-ea"/>
              <a:cs typeface="+mn-cs"/>
            </a:rPr>
            <a:t>approved during the last year’s budget cycle and none of the</a:t>
          </a:r>
          <a:r>
            <a:rPr lang="en-US" sz="1400" b="1" baseline="0">
              <a:solidFill>
                <a:schemeClr val="dk1"/>
              </a:solidFill>
              <a:effectLst/>
              <a:latin typeface="+mn-lt"/>
              <a:ea typeface="+mn-ea"/>
              <a:cs typeface="+mn-cs"/>
            </a:rPr>
            <a:t> assumptions/costs have </a:t>
          </a:r>
          <a:r>
            <a:rPr lang="en-US" sz="1400" b="1">
              <a:solidFill>
                <a:schemeClr val="dk1"/>
              </a:solidFill>
              <a:effectLst/>
              <a:latin typeface="+mn-lt"/>
              <a:ea typeface="+mn-ea"/>
              <a:cs typeface="+mn-cs"/>
            </a:rPr>
            <a:t>changed.</a:t>
          </a:r>
          <a:r>
            <a:rPr lang="en-US" sz="1400" b="1" baseline="0">
              <a:solidFill>
                <a:schemeClr val="dk1"/>
              </a:solidFill>
              <a:effectLst/>
              <a:latin typeface="+mn-lt"/>
              <a:ea typeface="+mn-ea"/>
              <a:cs typeface="+mn-cs"/>
            </a:rPr>
            <a:t> The Department is seeking approval for the A</a:t>
          </a:r>
          <a:r>
            <a:rPr lang="en-US" sz="1400" b="1">
              <a:solidFill>
                <a:schemeClr val="dk1"/>
              </a:solidFill>
              <a:effectLst/>
              <a:latin typeface="+mn-lt"/>
              <a:ea typeface="+mn-ea"/>
              <a:cs typeface="+mn-cs"/>
            </a:rPr>
            <a:t>ssembly of Vote-by-Mail</a:t>
          </a:r>
          <a:r>
            <a:rPr lang="en-US" sz="1400" b="1" baseline="0">
              <a:solidFill>
                <a:schemeClr val="dk1"/>
              </a:solidFill>
              <a:effectLst/>
              <a:latin typeface="+mn-lt"/>
              <a:ea typeface="+mn-ea"/>
              <a:cs typeface="+mn-cs"/>
            </a:rPr>
            <a:t> Packets Prop </a:t>
          </a:r>
          <a:r>
            <a:rPr lang="en-US" sz="1400" b="1">
              <a:solidFill>
                <a:schemeClr val="dk1"/>
              </a:solidFill>
              <a:effectLst/>
              <a:latin typeface="+mn-lt"/>
              <a:ea typeface="+mn-ea"/>
              <a:cs typeface="+mn-cs"/>
            </a:rPr>
            <a:t>J contract for FY 2016-17.</a:t>
          </a:r>
          <a:r>
            <a:rPr lang="en-US" sz="1400" b="1" baseline="0">
              <a:solidFill>
                <a:schemeClr val="dk1"/>
              </a:solidFill>
              <a:effectLst/>
              <a:latin typeface="+mn-lt"/>
              <a:ea typeface="+mn-ea"/>
              <a:cs typeface="+mn-cs"/>
            </a:rPr>
            <a:t> </a:t>
          </a:r>
          <a:r>
            <a:rPr lang="en-US" sz="1400" b="1">
              <a:solidFill>
                <a:schemeClr val="dk1"/>
              </a:solidFill>
              <a:effectLst/>
              <a:latin typeface="+mn-lt"/>
              <a:ea typeface="+mn-ea"/>
              <a:cs typeface="+mn-cs"/>
            </a:rPr>
            <a:t> </a:t>
          </a:r>
          <a:endParaRPr lang="en-US"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9526</xdr:colOff>
      <xdr:row>33</xdr:row>
      <xdr:rowOff>95250</xdr:rowOff>
    </xdr:from>
    <xdr:to>
      <xdr:col>3</xdr:col>
      <xdr:colOff>2895600</xdr:colOff>
      <xdr:row>47</xdr:row>
      <xdr:rowOff>133350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180975</xdr:colOff>
      <xdr:row>33</xdr:row>
      <xdr:rowOff>76200</xdr:rowOff>
    </xdr:from>
    <xdr:to>
      <xdr:col>7</xdr:col>
      <xdr:colOff>0</xdr:colOff>
      <xdr:row>47</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180975</xdr:colOff>
      <xdr:row>33</xdr:row>
      <xdr:rowOff>104775</xdr:rowOff>
    </xdr:from>
    <xdr:to>
      <xdr:col>10</xdr:col>
      <xdr:colOff>28575</xdr:colOff>
      <xdr:row>47</xdr:row>
      <xdr:rowOff>180975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313266</xdr:colOff>
      <xdr:row>0</xdr:row>
      <xdr:rowOff>170392</xdr:rowOff>
    </xdr:from>
    <xdr:to>
      <xdr:col>14</xdr:col>
      <xdr:colOff>1999191</xdr:colOff>
      <xdr:row>3</xdr:row>
      <xdr:rowOff>421216</xdr:rowOff>
    </xdr:to>
    <xdr:sp macro="" textlink="">
      <xdr:nvSpPr>
        <xdr:cNvPr id="3" name="TextBox 2"/>
        <xdr:cNvSpPr txBox="1"/>
      </xdr:nvSpPr>
      <xdr:spPr>
        <a:xfrm>
          <a:off x="11032066" y="170392"/>
          <a:ext cx="3438525" cy="885824"/>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Department does not have any general fund-related enhancement requests.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16933</xdr:colOff>
      <xdr:row>5</xdr:row>
      <xdr:rowOff>98425</xdr:rowOff>
    </xdr:from>
    <xdr:to>
      <xdr:col>17</xdr:col>
      <xdr:colOff>1445683</xdr:colOff>
      <xdr:row>10</xdr:row>
      <xdr:rowOff>91017</xdr:rowOff>
    </xdr:to>
    <xdr:sp macro="" textlink="">
      <xdr:nvSpPr>
        <xdr:cNvPr id="3" name="TextBox 2"/>
        <xdr:cNvSpPr txBox="1"/>
      </xdr:nvSpPr>
      <xdr:spPr>
        <a:xfrm>
          <a:off x="9770533" y="1177925"/>
          <a:ext cx="3638550" cy="906992"/>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Report 15.40.007 only contains Char 600 items. Per budget instructions, they have been excluded from form 2A. </a:t>
          </a:r>
          <a:endParaRPr lang="en-US" sz="1800">
            <a:effectLst/>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781050</xdr:colOff>
      <xdr:row>0</xdr:row>
      <xdr:rowOff>85725</xdr:rowOff>
    </xdr:from>
    <xdr:to>
      <xdr:col>13</xdr:col>
      <xdr:colOff>474889</xdr:colOff>
      <xdr:row>3</xdr:row>
      <xdr:rowOff>137432</xdr:rowOff>
    </xdr:to>
    <xdr:sp macro="" textlink="">
      <xdr:nvSpPr>
        <xdr:cNvPr id="3" name="TextBox 2"/>
        <xdr:cNvSpPr txBox="1"/>
      </xdr:nvSpPr>
      <xdr:spPr>
        <a:xfrm>
          <a:off x="10517717" y="85725"/>
          <a:ext cx="3613905" cy="898374"/>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This form is not applicable</a:t>
          </a:r>
          <a:r>
            <a:rPr lang="en-US" sz="1400" b="1" baseline="0">
              <a:solidFill>
                <a:schemeClr val="dk1"/>
              </a:solidFill>
              <a:effectLst/>
              <a:latin typeface="Arial" panose="020B0604020202020204" pitchFamily="34" charset="0"/>
              <a:ea typeface="+mn-ea"/>
              <a:cs typeface="Arial" panose="020B0604020202020204" pitchFamily="34" charset="0"/>
            </a:rPr>
            <a:t> to the Department.</a:t>
          </a:r>
          <a:endParaRPr lang="en-US" sz="1800">
            <a:effectLst/>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1733550</xdr:colOff>
      <xdr:row>1</xdr:row>
      <xdr:rowOff>76200</xdr:rowOff>
    </xdr:from>
    <xdr:to>
      <xdr:col>14</xdr:col>
      <xdr:colOff>1046389</xdr:colOff>
      <xdr:row>4</xdr:row>
      <xdr:rowOff>232682</xdr:rowOff>
    </xdr:to>
    <xdr:sp macro="" textlink="">
      <xdr:nvSpPr>
        <xdr:cNvPr id="3" name="TextBox 2"/>
        <xdr:cNvSpPr txBox="1"/>
      </xdr:nvSpPr>
      <xdr:spPr>
        <a:xfrm>
          <a:off x="11144250" y="257175"/>
          <a:ext cx="3437164" cy="918482"/>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The Department does not propose an elimination of any fees.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266700</xdr:colOff>
      <xdr:row>1</xdr:row>
      <xdr:rowOff>123825</xdr:rowOff>
    </xdr:from>
    <xdr:to>
      <xdr:col>19</xdr:col>
      <xdr:colOff>178595</xdr:colOff>
      <xdr:row>6</xdr:row>
      <xdr:rowOff>85725</xdr:rowOff>
    </xdr:to>
    <xdr:sp macro="" textlink="">
      <xdr:nvSpPr>
        <xdr:cNvPr id="2" name="TextBox 1"/>
        <xdr:cNvSpPr txBox="1"/>
      </xdr:nvSpPr>
      <xdr:spPr>
        <a:xfrm>
          <a:off x="14959013" y="385763"/>
          <a:ext cx="6555582" cy="96202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The decrease of elections related expenditures in FY 2016-17 over FY 2015-16 is primarily due to the number of elections – two in FY 2015-16 and one in FY 2016-17. Where the changes</a:t>
          </a:r>
          <a:r>
            <a:rPr lang="en-US" sz="1400" b="1" baseline="0">
              <a:solidFill>
                <a:schemeClr val="dk1"/>
              </a:solidFill>
              <a:effectLst/>
              <a:latin typeface="Arial" panose="020B0604020202020204" pitchFamily="34" charset="0"/>
              <a:ea typeface="+mn-ea"/>
              <a:cs typeface="Arial" panose="020B0604020202020204" pitchFamily="34" charset="0"/>
            </a:rPr>
            <a:t> in expenditures  are not  related to the </a:t>
          </a:r>
          <a:r>
            <a:rPr lang="en-US" sz="1400" b="1">
              <a:solidFill>
                <a:schemeClr val="dk1"/>
              </a:solidFill>
              <a:effectLst/>
              <a:latin typeface="Arial" panose="020B0604020202020204" pitchFamily="34" charset="0"/>
              <a:ea typeface="+mn-ea"/>
              <a:cs typeface="Arial" panose="020B0604020202020204" pitchFamily="34" charset="0"/>
            </a:rPr>
            <a:t>number of elections, the Department has provided an explanation.</a:t>
          </a:r>
        </a:p>
        <a:p>
          <a:endParaRPr lang="en-US" sz="1400" b="1">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501486</xdr:colOff>
      <xdr:row>1</xdr:row>
      <xdr:rowOff>176009</xdr:rowOff>
    </xdr:from>
    <xdr:to>
      <xdr:col>10</xdr:col>
      <xdr:colOff>547646</xdr:colOff>
      <xdr:row>6</xdr:row>
      <xdr:rowOff>91994</xdr:rowOff>
    </xdr:to>
    <xdr:sp macro="" textlink="">
      <xdr:nvSpPr>
        <xdr:cNvPr id="3" name="TextBox 2"/>
        <xdr:cNvSpPr txBox="1"/>
      </xdr:nvSpPr>
      <xdr:spPr>
        <a:xfrm>
          <a:off x="8680286" y="396142"/>
          <a:ext cx="3602160" cy="898119"/>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Department did not seek approval for equipment in FY 2015-16 during last year's budget process.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351693</xdr:colOff>
      <xdr:row>2</xdr:row>
      <xdr:rowOff>153865</xdr:rowOff>
    </xdr:from>
    <xdr:to>
      <xdr:col>11</xdr:col>
      <xdr:colOff>388327</xdr:colOff>
      <xdr:row>14</xdr:row>
      <xdr:rowOff>146539</xdr:rowOff>
    </xdr:to>
    <xdr:sp macro="" textlink="">
      <xdr:nvSpPr>
        <xdr:cNvPr id="2" name="TextBox 1"/>
        <xdr:cNvSpPr txBox="1"/>
      </xdr:nvSpPr>
      <xdr:spPr>
        <a:xfrm>
          <a:off x="351693" y="534865"/>
          <a:ext cx="6742234" cy="2278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To be completed by:</a:t>
          </a:r>
          <a:r>
            <a:rPr lang="en-US" sz="1100">
              <a:solidFill>
                <a:schemeClr val="dk1"/>
              </a:solidFill>
              <a:effectLst/>
              <a:latin typeface="+mn-lt"/>
              <a:ea typeface="+mn-ea"/>
              <a:cs typeface="+mn-cs"/>
            </a:rPr>
            <a:t> All departments with IT project requests (both GF and NGFS) in FY 15-16 and/or FY 16-17.</a:t>
          </a:r>
        </a:p>
        <a:p>
          <a:r>
            <a:rPr lang="en-US" sz="1100" b="1" cap="small">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Deadline</a:t>
          </a:r>
          <a:r>
            <a:rPr lang="en-US" sz="1100" u="sng">
              <a:solidFill>
                <a:schemeClr val="dk1"/>
              </a:solidFill>
              <a:effectLst/>
              <a:latin typeface="+mn-lt"/>
              <a:ea typeface="+mn-ea"/>
              <a:cs typeface="+mn-cs"/>
            </a:rPr>
            <a:t>:</a:t>
          </a:r>
          <a:r>
            <a:rPr lang="en-US" sz="1100">
              <a:solidFill>
                <a:schemeClr val="dk1"/>
              </a:solidFill>
              <a:effectLst/>
              <a:latin typeface="+mn-lt"/>
              <a:ea typeface="+mn-ea"/>
              <a:cs typeface="+mn-cs"/>
            </a:rPr>
            <a:t> All documents must are to be submitted to Lily Liang (</a:t>
          </a:r>
          <a:r>
            <a:rPr lang="en-US" sz="1100" u="sng">
              <a:solidFill>
                <a:schemeClr val="dk1"/>
              </a:solidFill>
              <a:effectLst/>
              <a:latin typeface="+mn-lt"/>
              <a:ea typeface="+mn-ea"/>
              <a:cs typeface="+mn-cs"/>
              <a:hlinkClick xmlns:r="http://schemas.openxmlformats.org/officeDocument/2006/relationships" r:id=""/>
            </a:rPr>
            <a:t>lily.liang@sfgov.org</a:t>
          </a:r>
          <a:r>
            <a:rPr lang="en-US" sz="1100">
              <a:solidFill>
                <a:schemeClr val="dk1"/>
              </a:solidFill>
              <a:effectLst/>
              <a:latin typeface="+mn-lt"/>
              <a:ea typeface="+mn-ea"/>
              <a:cs typeface="+mn-cs"/>
            </a:rPr>
            <a:t>) by </a:t>
          </a:r>
          <a:r>
            <a:rPr lang="en-US" sz="1100" b="1" u="sng">
              <a:solidFill>
                <a:schemeClr val="dk1"/>
              </a:solidFill>
              <a:effectLst/>
              <a:latin typeface="+mn-lt"/>
              <a:ea typeface="+mn-ea"/>
              <a:cs typeface="+mn-cs"/>
            </a:rPr>
            <a:t>January 16, 2015.</a:t>
          </a:r>
          <a:endParaRPr lang="en-US" sz="1100">
            <a:solidFill>
              <a:schemeClr val="dk1"/>
            </a:solidFill>
            <a:effectLst/>
            <a:latin typeface="+mn-lt"/>
            <a:ea typeface="+mn-ea"/>
            <a:cs typeface="+mn-cs"/>
          </a:endParaRP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Overview</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All departments that have previously submitted IT project requests in FY 15-16 and/or FY 16-17 must fill out Form 5D “Project Justification” </a:t>
          </a:r>
          <a:r>
            <a:rPr lang="en-US" sz="1100" u="sng">
              <a:solidFill>
                <a:schemeClr val="dk1"/>
              </a:solidFill>
              <a:effectLst/>
              <a:latin typeface="+mn-lt"/>
              <a:ea typeface="+mn-ea"/>
              <a:cs typeface="+mn-cs"/>
            </a:rPr>
            <a:t>and</a:t>
          </a:r>
          <a:r>
            <a:rPr lang="en-US" sz="1100">
              <a:solidFill>
                <a:schemeClr val="dk1"/>
              </a:solidFill>
              <a:effectLst/>
              <a:latin typeface="+mn-lt"/>
              <a:ea typeface="+mn-ea"/>
              <a:cs typeface="+mn-cs"/>
            </a:rPr>
            <a:t> Form 5E “IT Project Financial Worksheets” to the Committee on Information Technology (COIT).  These detailed IT project proposals will supplement the project requests that were provided by each department’s IT Plan submission</a:t>
          </a:r>
          <a:r>
            <a:rPr lang="en-US" sz="1100" baseline="0">
              <a:solidFill>
                <a:schemeClr val="dk1"/>
              </a:solidFill>
              <a:effectLst/>
              <a:latin typeface="+mn-lt"/>
              <a:ea typeface="+mn-ea"/>
              <a:cs typeface="+mn-cs"/>
            </a:rPr>
            <a:t> (Forms A, B, and C) in October 2014.</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Further instructions are in the "instructions" document.</a:t>
          </a:r>
        </a:p>
      </xdr:txBody>
    </xdr:sp>
    <xdr:clientData/>
  </xdr:twoCellAnchor>
  <xdr:twoCellAnchor>
    <xdr:from>
      <xdr:col>11</xdr:col>
      <xdr:colOff>454271</xdr:colOff>
      <xdr:row>0</xdr:row>
      <xdr:rowOff>73269</xdr:rowOff>
    </xdr:from>
    <xdr:to>
      <xdr:col>17</xdr:col>
      <xdr:colOff>461597</xdr:colOff>
      <xdr:row>4</xdr:row>
      <xdr:rowOff>79131</xdr:rowOff>
    </xdr:to>
    <xdr:sp macro="" textlink="">
      <xdr:nvSpPr>
        <xdr:cNvPr id="4" name="TextBox 3"/>
        <xdr:cNvSpPr txBox="1"/>
      </xdr:nvSpPr>
      <xdr:spPr>
        <a:xfrm>
          <a:off x="6916617" y="73269"/>
          <a:ext cx="3656134" cy="9144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Forms 5D and 5E were submitted to the Mayor's Budget Office 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January 16, 2015.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JBullen\LOCALS~1\Temp\notes003EDB\~724763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dmacaulay\AppData\Local\Microsoft\Windows\Temporary%20Internet%20Files\Content.Outlook\TMP4K1MF\FY13-14andFY14-15_Budget%20Forms_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BUDGET\2012\Budget%20Instructions\Prop%20J\Prop%20J%20S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macaulay\AppData\Local\Microsoft\Windows\Temporary%20Internet%20Files\Content.Outlook\TMP4K1MF\Budget%20Instruction%20Forms_FINAL%20FY12-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UDGET\2011\Two%20year%20budget\Two-Year%20Budget%20Forms-ACTIV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BUDGET\2011\Two%20year%20budget\Two-Year%20Budget%20Forms-ACTIV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Budget%20Instructions\FY12-13%20Budget%20Forms_MBOedits_2011.11.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sfgov.org/DOCUME~1/CCZERW~1.CON/LOCALS~1/Temp/notes9B2956/~46915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CCZERW~1.CON\LOCALS~1\Temp\notes9B2956\Form%2010%20-%20Capit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macaulay\AppData\Local\Microsoft\Windows\Temporary%20Internet%20Files\Content.Outlook\TMP4K1MF\Form%202C_1119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UDGET\2012\Budget%20Instructions\Prop%20J\Prop%20J%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A - MajorChanges"/>
      <sheetName val="Form 1B-Graphs"/>
      <sheetName val="Form 2A-Revenue Report"/>
      <sheetName val="Form 2B-Fees &amp; Fines"/>
      <sheetName val="Form 2C-Fee Cost Recovery"/>
      <sheetName val="Form 2C-Sample"/>
      <sheetName val="Form 3A-Expenditure Report"/>
      <sheetName val="Form 3B-Children's Services"/>
      <sheetName val="Form 3C-Public Education Fund"/>
      <sheetName val="Form 4-Equipment"/>
      <sheetName val="Form 5-IT (Online)"/>
      <sheetName val="Form 6-Contingency Plan"/>
      <sheetName val="Form 7-Position Reductions"/>
      <sheetName val="Form 8-Legislative Changes"/>
      <sheetName val="Form 9-Capital Request (Online)"/>
      <sheetName val="Form 10-One Time Efficiency"/>
      <sheetName val="Form 11A - Contracts Non-ICT"/>
      <sheetName val="Form 11B - Contracts ICT"/>
      <sheetName val="FMCS"/>
      <sheetName val="Contact Sheet"/>
      <sheetName val="Prop J - Main Template"/>
      <sheetName val="Prop J Contract Cost Detail"/>
      <sheetName val="Prop J Summary"/>
      <sheetName val="Prop J - Sample"/>
    </sheetNames>
    <sheetDataSet>
      <sheetData sheetId="0" refreshError="1"/>
      <sheetData sheetId="1" refreshError="1"/>
      <sheetData sheetId="2" refreshError="1"/>
      <sheetData sheetId="3">
        <row r="3">
          <cell r="Q3" t="str">
            <v>Yes</v>
          </cell>
        </row>
        <row r="4">
          <cell r="Q4" t="str">
            <v>No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A - MajorChangesTable"/>
      <sheetName val="Form 1B-Graphs"/>
      <sheetName val="Form 2A-Revenue Report"/>
      <sheetName val="Form 2B-Fees &amp; Fines"/>
      <sheetName val="Form 3A-Expenditure Report"/>
      <sheetName val="Form 3B-Children's Services"/>
      <sheetName val="Form 3C-Public Education Fund"/>
      <sheetName val="Form 4-Equipment"/>
      <sheetName val="Form 5-IT (Online)"/>
      <sheetName val="Form 7-Position Changes"/>
      <sheetName val="Form 8-Legislative Changes"/>
      <sheetName val="Form 9-Capital Request (Online)"/>
      <sheetName val="Form 10A-Contracts Non-ICT"/>
      <sheetName val="Form 10B-Contracts ICT"/>
      <sheetName val="FMCA"/>
      <sheetName val="Contact Sheet"/>
      <sheetName val="Prop J - Main Template"/>
      <sheetName val="Prop J Contract Cost Detail"/>
      <sheetName val="Prop J - 14-15 Main Template"/>
      <sheetName val="PropJ 1415 Contract Cost Detail"/>
      <sheetName val="Prop J Summary"/>
      <sheetName val="Prop J - Samp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0">
          <cell r="P10">
            <v>0</v>
          </cell>
          <cell r="Q10">
            <v>0</v>
          </cell>
        </row>
        <row r="14">
          <cell r="P14">
            <v>0</v>
          </cell>
          <cell r="Q14">
            <v>0</v>
          </cell>
        </row>
      </sheetData>
      <sheetData sheetId="20"/>
      <sheetData sheetId="2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J - Main"/>
      <sheetName val="Contract Cost Detail"/>
      <sheetName val="Summary"/>
    </sheetNames>
    <sheetDataSet>
      <sheetData sheetId="0" refreshError="1"/>
      <sheetData sheetId="1" refreshError="1">
        <row r="5">
          <cell r="F5">
            <v>20670041</v>
          </cell>
          <cell r="G5">
            <v>20670041</v>
          </cell>
        </row>
        <row r="10">
          <cell r="P10">
            <v>15054.02513089007</v>
          </cell>
          <cell r="Q10">
            <v>18299.235392670136</v>
          </cell>
        </row>
        <row r="11">
          <cell r="P11">
            <v>11965.085026178031</v>
          </cell>
          <cell r="Q11">
            <v>14548.751623036665</v>
          </cell>
        </row>
        <row r="15">
          <cell r="P15">
            <v>6400.5056852356083</v>
          </cell>
          <cell r="Q15">
            <v>7212.1327717068025</v>
          </cell>
        </row>
        <row r="16">
          <cell r="P16">
            <v>5627.9617650471264</v>
          </cell>
          <cell r="Q16">
            <v>6274.1367809214717</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A - MajorChangesTable"/>
      <sheetName val="Form 1B-Graphs"/>
      <sheetName val="Form 2A-Revenue Report"/>
      <sheetName val="Form 2B-Fees &amp; Fines"/>
      <sheetName val="Form 2C-Fee Cost Recovery "/>
      <sheetName val="Form 2C-Sample"/>
      <sheetName val="Form 3A-Expenditure Report"/>
      <sheetName val="Form 3B-Children's Services"/>
      <sheetName val="Form 3C-Public Education Fund"/>
      <sheetName val="Form 4-Equipment"/>
      <sheetName val="Form 5-IT (Online)"/>
      <sheetName val="Form 6-Contingency Plan"/>
      <sheetName val="Form 7-Position Changes"/>
      <sheetName val="Form 8-Legislative Changes"/>
      <sheetName val="Form 9-Capital Request (Online)"/>
      <sheetName val="Form 10-One Time Efficiency"/>
      <sheetName val="Form 11A - Contracts Non-IC"/>
      <sheetName val="Form 11B - Contracts ICT"/>
      <sheetName val="FMCS"/>
      <sheetName val="Contact Sheet"/>
      <sheetName val="Prop J - Main Template"/>
      <sheetName val="Prop J Contract Cost Detail"/>
      <sheetName val="Prop J Summary"/>
      <sheetName val="Prop J - Sample"/>
    </sheetNames>
    <sheetDataSet>
      <sheetData sheetId="0"/>
      <sheetData sheetId="1"/>
      <sheetData sheetId="2"/>
      <sheetData sheetId="3">
        <row r="4">
          <cell r="Q4" t="str">
            <v>Yes</v>
          </cell>
        </row>
        <row r="5">
          <cell r="Q5" t="str">
            <v>No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 Major Changes"/>
      <sheetName val="Form 2A-Revenue Report"/>
      <sheetName val="Form 2B-Fees &amp; Fines"/>
      <sheetName val="Form 2C-Fee Cost Recovery"/>
      <sheetName val="Form 2C-Sample"/>
      <sheetName val="Form 3A-Expenditure Report"/>
      <sheetName val="Form 3B-Children's Services"/>
      <sheetName val="Form 3C-Public Education Fund"/>
      <sheetName val="Form 4-Equipment"/>
      <sheetName val="Form 5-IT (Online)"/>
      <sheetName val="Form 6-Contingency Plan"/>
      <sheetName val="Form 7-Position Reductions"/>
      <sheetName val="Form 8-Legislative Changes"/>
      <sheetName val="Form 10-One Time Efficiency"/>
      <sheetName val="Form 11-Contracts"/>
      <sheetName val="FMCS"/>
      <sheetName val="Contact Sheet"/>
      <sheetName val="Prop J Template"/>
      <sheetName val="Prop J Sample"/>
    </sheetNames>
    <sheetDataSet>
      <sheetData sheetId="0"/>
      <sheetData sheetId="1"/>
      <sheetData sheetId="2">
        <row r="3">
          <cell r="Q3" t="str">
            <v>Yes</v>
          </cell>
        </row>
        <row r="4">
          <cell r="Q4"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 Major Changes"/>
      <sheetName val="Form 2A-Revenue Report"/>
      <sheetName val="Form 2B-Fees &amp; Fines"/>
      <sheetName val="Form 2C-Fee Cost Recovery"/>
      <sheetName val="Form 2C-Sample"/>
      <sheetName val="Form 3A-Expenditure Report"/>
      <sheetName val="Form 3B-Children's Services"/>
      <sheetName val="Form 3C-Public Education Fund"/>
      <sheetName val="Form 4-Equipment"/>
      <sheetName val="Form 5-IT (Online)"/>
      <sheetName val="Form 6-Contingency Plan"/>
      <sheetName val="Form 7-Position Reductions"/>
      <sheetName val="Form 8-Legislative Changes"/>
      <sheetName val="Form 10-One Time Efficiency"/>
      <sheetName val="Form 11-Contracts"/>
      <sheetName val="FMCS"/>
      <sheetName val="Contact Sheet"/>
      <sheetName val="Prop J Template"/>
      <sheetName val="Prop J Sample"/>
    </sheetNames>
    <sheetDataSet>
      <sheetData sheetId="0"/>
      <sheetData sheetId="1"/>
      <sheetData sheetId="2">
        <row r="3">
          <cell r="Q3" t="str">
            <v>Yes</v>
          </cell>
        </row>
        <row r="4">
          <cell r="Q4"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A - MajorChanges"/>
      <sheetName val="Form 1B-Graphs"/>
      <sheetName val="Form 2A-Revenue Report"/>
      <sheetName val="Form 2B-Fees &amp; Fines"/>
      <sheetName val="Form 2C-Fee Cost Recovery"/>
      <sheetName val="Form 2C-Sample"/>
      <sheetName val="Form 3A-Expenditure Report"/>
      <sheetName val="Form 3B-Children's Services"/>
      <sheetName val="Form 3C-Public Education Fund"/>
      <sheetName val="Form 4-Equipment"/>
      <sheetName val="Form 5-IT (Online)"/>
      <sheetName val="Form 6-Contingency Plan"/>
      <sheetName val="Form 7-Position Reductions"/>
      <sheetName val="Form 8-Legislative Changes"/>
      <sheetName val="Form 9-Capital Request (Online)"/>
      <sheetName val="Form 10-One Time Efficiency"/>
      <sheetName val="Form 11A - Contracts Non-ICT"/>
      <sheetName val="Form 11B - Contracts ICT"/>
      <sheetName val="FMCS"/>
      <sheetName val="Contact Sheet"/>
      <sheetName val="Prop J - Main Template"/>
      <sheetName val="Prop J Contract Cost Detail"/>
      <sheetName val="Prop J Summary"/>
      <sheetName val="Prop J - Sample"/>
    </sheetNames>
    <sheetDataSet>
      <sheetData sheetId="0" refreshError="1"/>
      <sheetData sheetId="1" refreshError="1"/>
      <sheetData sheetId="2" refreshError="1"/>
      <sheetData sheetId="3">
        <row r="3">
          <cell r="Q3" t="str">
            <v>Yes</v>
          </cell>
        </row>
        <row r="4">
          <cell r="Q4" t="str">
            <v>No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Budget Request Form"/>
      <sheetName val="Drop-Down Menu Lists"/>
      <sheetName val="DROP DOWN LIST"/>
    </sheetNames>
    <sheetDataSet>
      <sheetData sheetId="0"/>
      <sheetData sheetId="1">
        <row r="2">
          <cell r="A2" t="str">
            <v>**Subsystem Choices**</v>
          </cell>
        </row>
        <row r="3">
          <cell r="A3" t="str">
            <v>Roof - Tile</v>
          </cell>
        </row>
        <row r="4">
          <cell r="A4" t="str">
            <v>Roof - Metal, Concrete</v>
          </cell>
        </row>
        <row r="5">
          <cell r="A5" t="str">
            <v>Roof - Built-up, Mmbrn, Cdr, Shingle</v>
          </cell>
        </row>
        <row r="6">
          <cell r="A6" t="str">
            <v>Roof - 15-yr roof</v>
          </cell>
        </row>
        <row r="7">
          <cell r="A7" t="str">
            <v>Rooftop Plaza</v>
          </cell>
        </row>
        <row r="8">
          <cell r="A8" t="str">
            <v>Bldg Exterior (Hard)</v>
          </cell>
        </row>
        <row r="9">
          <cell r="A9" t="str">
            <v>Bldg Exterior (Soft)</v>
          </cell>
        </row>
        <row r="10">
          <cell r="A10" t="str">
            <v>Bldg Exterior (CW)</v>
          </cell>
        </row>
        <row r="11">
          <cell r="A11" t="str">
            <v>Elevators &amp; Conveying Systems</v>
          </cell>
        </row>
        <row r="12">
          <cell r="A12" t="str">
            <v>HVAC - Equipment</v>
          </cell>
        </row>
        <row r="13">
          <cell r="A13" t="str">
            <v>HVAC - Controls</v>
          </cell>
        </row>
        <row r="14">
          <cell r="A14" t="str">
            <v>HVAC - Distribution Systems</v>
          </cell>
        </row>
        <row r="15">
          <cell r="A15" t="str">
            <v>Electrical Equipment</v>
          </cell>
        </row>
        <row r="16">
          <cell r="A16" t="str">
            <v>Electrical Rough-in</v>
          </cell>
        </row>
        <row r="17">
          <cell r="A17" t="str">
            <v>Plumbing Fixtures</v>
          </cell>
        </row>
        <row r="18">
          <cell r="A18" t="str">
            <v>Plumbing Rough-in</v>
          </cell>
        </row>
        <row r="19">
          <cell r="A19" t="str">
            <v>Fire Protection Systems</v>
          </cell>
        </row>
        <row r="20">
          <cell r="A20" t="str">
            <v>Fire Detection Systems</v>
          </cell>
        </row>
        <row r="21">
          <cell r="A21" t="str">
            <v>CCMS (Security, Surveillance Systems)</v>
          </cell>
        </row>
        <row r="22">
          <cell r="A22" t="str">
            <v>Built-in Equipment and Specialties</v>
          </cell>
        </row>
        <row r="23">
          <cell r="A23" t="str">
            <v>Hospital Equipment</v>
          </cell>
        </row>
        <row r="24">
          <cell r="A24" t="str">
            <v>Interior Finishes</v>
          </cell>
        </row>
        <row r="25">
          <cell r="A25" t="str">
            <v>Public Restrooms</v>
          </cell>
        </row>
        <row r="26">
          <cell r="A26" t="str">
            <v>**Infrastructure Categories** (below)</v>
          </cell>
        </row>
        <row r="27">
          <cell r="A27" t="str">
            <v>Roads</v>
          </cell>
        </row>
        <row r="28">
          <cell r="A28" t="str">
            <v>Landscape and Hardscape</v>
          </cell>
        </row>
        <row r="29">
          <cell r="A29" t="str">
            <v>Utilities Distribution</v>
          </cell>
        </row>
        <row r="30">
          <cell r="A30" t="str">
            <v>Utilities Generation</v>
          </cell>
        </row>
        <row r="31">
          <cell r="A31" t="str">
            <v>Security Systems</v>
          </cell>
        </row>
        <row r="32">
          <cell r="A32" t="str">
            <v>Miscellaneous</v>
          </cell>
        </row>
        <row r="37">
          <cell r="A37" t="str">
            <v>Enhancement</v>
          </cell>
        </row>
        <row r="38">
          <cell r="A38" t="str">
            <v>Facility Renewal</v>
          </cell>
        </row>
        <row r="39">
          <cell r="A39" t="str">
            <v>Facility Maintenance</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Budget Request Form"/>
      <sheetName val="Drop-Down Menu Lists"/>
    </sheetNames>
    <sheetDataSet>
      <sheetData sheetId="0"/>
      <sheetData sheetId="1">
        <row r="2">
          <cell r="A2" t="str">
            <v>**Subsystem Choices**</v>
          </cell>
        </row>
        <row r="3">
          <cell r="A3" t="str">
            <v>Roof - Tile</v>
          </cell>
        </row>
        <row r="4">
          <cell r="A4" t="str">
            <v>Roof - Metal, Concrete</v>
          </cell>
        </row>
        <row r="5">
          <cell r="A5" t="str">
            <v>Roof - Built-up, Mmbrn, Cdr, Shingle</v>
          </cell>
        </row>
        <row r="6">
          <cell r="A6" t="str">
            <v>Roof - 15-yr roof</v>
          </cell>
        </row>
        <row r="7">
          <cell r="A7" t="str">
            <v>Rooftop Plaza</v>
          </cell>
        </row>
        <row r="8">
          <cell r="A8" t="str">
            <v>Bldg Exterior (Hard)</v>
          </cell>
        </row>
        <row r="9">
          <cell r="A9" t="str">
            <v>Bldg Exterior (Soft)</v>
          </cell>
        </row>
        <row r="10">
          <cell r="A10" t="str">
            <v>Bldg Exterior (CW)</v>
          </cell>
        </row>
        <row r="11">
          <cell r="A11" t="str">
            <v>Elevators &amp; Conveying Systems</v>
          </cell>
        </row>
        <row r="12">
          <cell r="A12" t="str">
            <v>HVAC - Equipment</v>
          </cell>
        </row>
        <row r="13">
          <cell r="A13" t="str">
            <v>HVAC - Controls</v>
          </cell>
        </row>
        <row r="14">
          <cell r="A14" t="str">
            <v>HVAC - Distribution Systems</v>
          </cell>
        </row>
        <row r="15">
          <cell r="A15" t="str">
            <v>Electrical Equipment</v>
          </cell>
        </row>
        <row r="16">
          <cell r="A16" t="str">
            <v>Electrical Rough-in</v>
          </cell>
        </row>
        <row r="17">
          <cell r="A17" t="str">
            <v>Plumbing Fixtures</v>
          </cell>
        </row>
        <row r="18">
          <cell r="A18" t="str">
            <v>Plumbing Rough-in</v>
          </cell>
        </row>
        <row r="19">
          <cell r="A19" t="str">
            <v>Fire Protection Systems</v>
          </cell>
        </row>
        <row r="20">
          <cell r="A20" t="str">
            <v>Fire Detection Systems</v>
          </cell>
        </row>
        <row r="21">
          <cell r="A21" t="str">
            <v>CCMS (Security, Surveillance Systems)</v>
          </cell>
        </row>
        <row r="22">
          <cell r="A22" t="str">
            <v>Built-in Equipment and Specialties</v>
          </cell>
        </row>
        <row r="23">
          <cell r="A23" t="str">
            <v>Hospital Equipment</v>
          </cell>
        </row>
        <row r="24">
          <cell r="A24" t="str">
            <v>Interior Finishes</v>
          </cell>
        </row>
        <row r="25">
          <cell r="A25" t="str">
            <v>Public Restrooms</v>
          </cell>
        </row>
        <row r="26">
          <cell r="A26" t="str">
            <v>**Infrastructure Categories** (below)</v>
          </cell>
        </row>
        <row r="27">
          <cell r="A27" t="str">
            <v>Roads</v>
          </cell>
        </row>
        <row r="28">
          <cell r="A28" t="str">
            <v>Landscape and Hardscape</v>
          </cell>
        </row>
        <row r="29">
          <cell r="A29" t="str">
            <v>Utilities Distribution</v>
          </cell>
        </row>
        <row r="30">
          <cell r="A30" t="str">
            <v>Utilities Generation</v>
          </cell>
        </row>
        <row r="31">
          <cell r="A31" t="str">
            <v>Security Systems</v>
          </cell>
        </row>
        <row r="32">
          <cell r="A32" t="str">
            <v>Miscellaneous</v>
          </cell>
        </row>
        <row r="37">
          <cell r="A37" t="str">
            <v>Enhancement</v>
          </cell>
        </row>
        <row r="38">
          <cell r="A38" t="str">
            <v>Facility Renewal</v>
          </cell>
        </row>
        <row r="39">
          <cell r="A39" t="str">
            <v>Facility Maintenance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2C - Cost Recovery"/>
      <sheetName val="Worksheet_14-15"/>
      <sheetName val="Worksheet_15-16"/>
    </sheetNames>
    <sheetDataSet>
      <sheetData sheetId="0">
        <row r="25">
          <cell r="D25">
            <v>5000</v>
          </cell>
        </row>
        <row r="144">
          <cell r="F144">
            <v>0</v>
          </cell>
        </row>
        <row r="153">
          <cell r="B153">
            <v>0</v>
          </cell>
        </row>
        <row r="161">
          <cell r="B161">
            <v>0</v>
          </cell>
        </row>
        <row r="169">
          <cell r="B169">
            <v>0</v>
          </cell>
        </row>
      </sheetData>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J - Main"/>
      <sheetName val="Prop J Contract Cost Detail"/>
      <sheetName val="Prop J Summary"/>
      <sheetName val="Contract Cost Detail"/>
      <sheetName val="Summary"/>
    </sheetNames>
    <sheetDataSet>
      <sheetData sheetId="0">
        <row r="3">
          <cell r="A3" t="str">
            <v>[DEPARTMENT], [DIVISION]</v>
          </cell>
        </row>
        <row r="36">
          <cell r="G36">
            <v>0</v>
          </cell>
        </row>
        <row r="37">
          <cell r="G37">
            <v>0</v>
          </cell>
        </row>
        <row r="38">
          <cell r="G38">
            <v>0</v>
          </cell>
        </row>
        <row r="39">
          <cell r="G39">
            <v>0</v>
          </cell>
        </row>
        <row r="45">
          <cell r="G45">
            <v>0</v>
          </cell>
        </row>
        <row r="52">
          <cell r="G52">
            <v>0</v>
          </cell>
        </row>
      </sheetData>
      <sheetData sheetId="1" refreshError="1"/>
      <sheetData sheetId="2"/>
      <sheetData sheetId="3">
        <row r="10">
          <cell r="P10">
            <v>0</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hyperlink" Target="mailto:nataliya.kuzina@sfgov.org" TargetMode="External"/></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5.xml"/><Relationship Id="rId1" Type="http://schemas.openxmlformats.org/officeDocument/2006/relationships/printerSettings" Target="../printerSettings/printerSettings22.bin"/><Relationship Id="rId4" Type="http://schemas.openxmlformats.org/officeDocument/2006/relationships/comments" Target="../comments3.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N35"/>
  <sheetViews>
    <sheetView view="pageBreakPreview" zoomScale="70" zoomScaleNormal="75" zoomScaleSheetLayoutView="70" workbookViewId="0">
      <selection activeCell="I5" sqref="I5"/>
    </sheetView>
  </sheetViews>
  <sheetFormatPr defaultColWidth="9.140625" defaultRowHeight="14.25" x14ac:dyDescent="0.2"/>
  <cols>
    <col min="1" max="1" width="6" style="3" customWidth="1"/>
    <col min="2" max="2" width="12.140625" style="3" customWidth="1"/>
    <col min="3" max="3" width="13.7109375" style="3" customWidth="1"/>
    <col min="4" max="4" width="18.140625" style="3" customWidth="1"/>
    <col min="5" max="5" width="12.140625" style="3" customWidth="1"/>
    <col min="6" max="6" width="19.140625" style="3" customWidth="1"/>
    <col min="7" max="7" width="16.85546875" style="749" customWidth="1"/>
    <col min="8" max="8" width="17.140625" style="3" customWidth="1"/>
    <col min="9" max="9" width="15.28515625" style="3" customWidth="1"/>
    <col min="10" max="10" width="19.140625" style="64" customWidth="1"/>
    <col min="11" max="11" width="13.7109375" style="3" customWidth="1"/>
    <col min="12" max="12" width="17.140625" style="3" customWidth="1"/>
    <col min="13" max="13" width="13.28515625" style="3" customWidth="1"/>
    <col min="14" max="14" width="36.7109375" style="3" customWidth="1"/>
    <col min="15" max="16384" width="9.140625" style="3"/>
  </cols>
  <sheetData>
    <row r="1" spans="2:14" ht="18" x14ac:dyDescent="0.2">
      <c r="B1" s="299" t="s">
        <v>521</v>
      </c>
      <c r="C1" s="772"/>
    </row>
    <row r="2" spans="2:14" ht="18" x14ac:dyDescent="0.2">
      <c r="B2" s="771" t="s">
        <v>802</v>
      </c>
      <c r="C2" s="298"/>
    </row>
    <row r="4" spans="2:14" x14ac:dyDescent="0.2">
      <c r="B4" s="3" t="s">
        <v>520</v>
      </c>
    </row>
    <row r="5" spans="2:14" ht="15" thickBot="1" x14ac:dyDescent="0.25"/>
    <row r="6" spans="2:14" s="514" customFormat="1" ht="16.5" thickBot="1" x14ac:dyDescent="0.3">
      <c r="B6" s="765" t="s">
        <v>576</v>
      </c>
      <c r="C6" s="765"/>
      <c r="D6" s="765"/>
      <c r="E6" s="765"/>
      <c r="F6" s="765"/>
      <c r="G6" s="764"/>
      <c r="J6" s="762"/>
    </row>
    <row r="7" spans="2:14" s="514" customFormat="1" ht="15.75" thickBot="1" x14ac:dyDescent="0.25">
      <c r="B7" s="514" t="s">
        <v>578</v>
      </c>
      <c r="G7" s="763"/>
      <c r="J7" s="762"/>
    </row>
    <row r="8" spans="2:14" s="767" customFormat="1" ht="69.75" customHeight="1" x14ac:dyDescent="0.25">
      <c r="B8" s="761" t="s">
        <v>519</v>
      </c>
      <c r="C8" s="761" t="s">
        <v>21</v>
      </c>
      <c r="D8" s="761" t="s">
        <v>518</v>
      </c>
      <c r="E8" s="761" t="s">
        <v>507</v>
      </c>
      <c r="F8" s="761" t="s">
        <v>517</v>
      </c>
      <c r="G8" s="760" t="s">
        <v>505</v>
      </c>
      <c r="H8" s="759" t="s">
        <v>516</v>
      </c>
      <c r="I8" s="758" t="s">
        <v>515</v>
      </c>
      <c r="J8" s="757" t="s">
        <v>514</v>
      </c>
      <c r="K8" s="760" t="s">
        <v>513</v>
      </c>
      <c r="L8" s="759" t="s">
        <v>512</v>
      </c>
      <c r="M8" s="758" t="s">
        <v>499</v>
      </c>
      <c r="N8" s="757" t="s">
        <v>498</v>
      </c>
    </row>
    <row r="9" spans="2:14" ht="16.5" customHeight="1" x14ac:dyDescent="0.2">
      <c r="B9" s="42"/>
      <c r="C9" s="42"/>
      <c r="D9" s="42"/>
      <c r="E9" s="42"/>
      <c r="F9" s="42"/>
      <c r="G9" s="753"/>
      <c r="H9" s="770"/>
      <c r="I9" s="497"/>
      <c r="J9" s="498"/>
      <c r="K9" s="768"/>
      <c r="L9" s="498"/>
      <c r="M9" s="497"/>
      <c r="N9" s="750"/>
    </row>
    <row r="10" spans="2:14" ht="16.5" customHeight="1" x14ac:dyDescent="0.2">
      <c r="B10" s="42"/>
      <c r="C10" s="42"/>
      <c r="D10" s="42"/>
      <c r="E10" s="42"/>
      <c r="F10" s="42"/>
      <c r="G10" s="753"/>
      <c r="H10" s="770"/>
      <c r="I10" s="497"/>
      <c r="J10" s="498"/>
      <c r="K10" s="768"/>
      <c r="L10" s="498"/>
      <c r="M10" s="497"/>
      <c r="N10" s="750"/>
    </row>
    <row r="11" spans="2:14" ht="16.5" customHeight="1" x14ac:dyDescent="0.2">
      <c r="B11" s="42"/>
      <c r="C11" s="42"/>
      <c r="D11" s="42"/>
      <c r="E11" s="42"/>
      <c r="F11" s="42"/>
      <c r="G11" s="753"/>
      <c r="H11" s="770"/>
      <c r="I11" s="497"/>
      <c r="J11" s="498"/>
      <c r="K11" s="768"/>
      <c r="L11" s="498"/>
      <c r="M11" s="497"/>
      <c r="N11" s="750"/>
    </row>
    <row r="12" spans="2:14" ht="16.5" customHeight="1" x14ac:dyDescent="0.2">
      <c r="B12" s="42"/>
      <c r="C12" s="42"/>
      <c r="D12" s="42"/>
      <c r="E12" s="42"/>
      <c r="F12" s="42"/>
      <c r="G12" s="753"/>
      <c r="H12" s="770"/>
      <c r="I12" s="497"/>
      <c r="J12" s="498"/>
      <c r="K12" s="768"/>
      <c r="L12" s="498"/>
      <c r="M12" s="497"/>
      <c r="N12" s="750"/>
    </row>
    <row r="13" spans="2:14" ht="16.5" customHeight="1" x14ac:dyDescent="0.2">
      <c r="B13" s="42"/>
      <c r="C13" s="42"/>
      <c r="D13" s="42"/>
      <c r="E13" s="42"/>
      <c r="F13" s="42"/>
      <c r="G13" s="753"/>
      <c r="H13" s="770"/>
      <c r="I13" s="497"/>
      <c r="J13" s="498"/>
      <c r="K13" s="768"/>
      <c r="L13" s="498"/>
      <c r="M13" s="497"/>
      <c r="N13" s="750"/>
    </row>
    <row r="14" spans="2:14" ht="16.5" customHeight="1" x14ac:dyDescent="0.2">
      <c r="B14" s="42"/>
      <c r="C14" s="42"/>
      <c r="D14" s="42"/>
      <c r="E14" s="42"/>
      <c r="F14" s="42"/>
      <c r="G14" s="753"/>
      <c r="H14" s="770"/>
      <c r="I14" s="497"/>
      <c r="J14" s="498"/>
      <c r="K14" s="768"/>
      <c r="L14" s="498"/>
      <c r="M14" s="497"/>
      <c r="N14" s="750"/>
    </row>
    <row r="15" spans="2:14" ht="16.5" customHeight="1" x14ac:dyDescent="0.2">
      <c r="B15" s="42"/>
      <c r="C15" s="42"/>
      <c r="D15" s="42"/>
      <c r="E15" s="42"/>
      <c r="F15" s="42"/>
      <c r="G15" s="753"/>
      <c r="H15" s="770"/>
      <c r="I15" s="497"/>
      <c r="J15" s="498"/>
      <c r="K15" s="768"/>
      <c r="L15" s="498"/>
      <c r="M15" s="497"/>
      <c r="N15" s="750"/>
    </row>
    <row r="16" spans="2:14" ht="16.5" customHeight="1" x14ac:dyDescent="0.2">
      <c r="B16" s="42"/>
      <c r="C16" s="42"/>
      <c r="D16" s="42"/>
      <c r="E16" s="42"/>
      <c r="F16" s="42"/>
      <c r="G16" s="753"/>
      <c r="H16" s="770"/>
      <c r="I16" s="497"/>
      <c r="J16" s="498"/>
      <c r="K16" s="768"/>
      <c r="L16" s="498"/>
      <c r="M16" s="497"/>
      <c r="N16" s="750"/>
    </row>
    <row r="17" spans="2:14" ht="16.5" customHeight="1" thickBot="1" x14ac:dyDescent="0.25">
      <c r="B17" s="42"/>
      <c r="C17" s="42"/>
      <c r="D17" s="42"/>
      <c r="E17" s="42"/>
      <c r="F17" s="42"/>
      <c r="G17" s="753"/>
      <c r="H17" s="769"/>
      <c r="I17" s="493"/>
      <c r="J17" s="498"/>
      <c r="K17" s="768"/>
      <c r="L17" s="495"/>
      <c r="M17" s="493"/>
      <c r="N17" s="750"/>
    </row>
    <row r="18" spans="2:14" s="514" customFormat="1" ht="15" x14ac:dyDescent="0.2">
      <c r="G18" s="763"/>
      <c r="J18" s="762"/>
    </row>
    <row r="19" spans="2:14" s="514" customFormat="1" ht="15.75" thickBot="1" x14ac:dyDescent="0.25">
      <c r="G19" s="763"/>
      <c r="J19" s="762"/>
    </row>
    <row r="20" spans="2:14" s="514" customFormat="1" ht="16.5" thickBot="1" x14ac:dyDescent="0.3">
      <c r="B20" s="765" t="s">
        <v>511</v>
      </c>
      <c r="C20" s="766"/>
      <c r="D20" s="765"/>
      <c r="E20" s="765"/>
      <c r="F20" s="764"/>
      <c r="G20" s="763"/>
      <c r="J20" s="762"/>
    </row>
    <row r="21" spans="2:14" s="514" customFormat="1" ht="15.75" customHeight="1" thickBot="1" x14ac:dyDescent="0.25">
      <c r="B21" s="514" t="s">
        <v>577</v>
      </c>
      <c r="G21" s="763"/>
      <c r="J21" s="762"/>
    </row>
    <row r="22" spans="2:14" s="767" customFormat="1" ht="60" x14ac:dyDescent="0.25">
      <c r="B22" s="761" t="s">
        <v>509</v>
      </c>
      <c r="C22" s="761" t="s">
        <v>21</v>
      </c>
      <c r="D22" s="761" t="s">
        <v>508</v>
      </c>
      <c r="E22" s="761" t="s">
        <v>507</v>
      </c>
      <c r="F22" s="761" t="s">
        <v>506</v>
      </c>
      <c r="G22" s="760" t="s">
        <v>505</v>
      </c>
      <c r="H22" s="759" t="s">
        <v>504</v>
      </c>
      <c r="I22" s="758" t="s">
        <v>503</v>
      </c>
      <c r="J22" s="757" t="s">
        <v>502</v>
      </c>
      <c r="K22" s="760" t="s">
        <v>501</v>
      </c>
      <c r="L22" s="759" t="s">
        <v>500</v>
      </c>
      <c r="M22" s="758" t="s">
        <v>499</v>
      </c>
      <c r="N22" s="757" t="s">
        <v>498</v>
      </c>
    </row>
    <row r="23" spans="2:14" ht="16.5" customHeight="1" x14ac:dyDescent="0.2">
      <c r="B23" s="42"/>
      <c r="C23" s="42"/>
      <c r="D23" s="42"/>
      <c r="E23" s="42"/>
      <c r="F23" s="42"/>
      <c r="G23" s="753"/>
      <c r="H23" s="756"/>
      <c r="I23" s="755"/>
      <c r="J23" s="754"/>
      <c r="K23" s="753"/>
      <c r="L23" s="756"/>
      <c r="M23" s="755"/>
      <c r="N23" s="750"/>
    </row>
    <row r="24" spans="2:14" ht="16.5" customHeight="1" x14ac:dyDescent="0.2">
      <c r="B24" s="42"/>
      <c r="C24" s="42"/>
      <c r="D24" s="42"/>
      <c r="E24" s="42"/>
      <c r="F24" s="42"/>
      <c r="G24" s="753"/>
      <c r="H24" s="756"/>
      <c r="I24" s="755"/>
      <c r="J24" s="754"/>
      <c r="K24" s="753"/>
      <c r="L24" s="756"/>
      <c r="M24" s="755"/>
      <c r="N24" s="750"/>
    </row>
    <row r="25" spans="2:14" ht="16.5" customHeight="1" x14ac:dyDescent="0.2">
      <c r="B25" s="42"/>
      <c r="C25" s="42"/>
      <c r="D25" s="42"/>
      <c r="E25" s="42"/>
      <c r="F25" s="42"/>
      <c r="G25" s="753"/>
      <c r="H25" s="756"/>
      <c r="I25" s="755"/>
      <c r="J25" s="754"/>
      <c r="K25" s="753"/>
      <c r="L25" s="756"/>
      <c r="M25" s="755"/>
      <c r="N25" s="750"/>
    </row>
    <row r="26" spans="2:14" ht="16.5" customHeight="1" x14ac:dyDescent="0.2">
      <c r="B26" s="42"/>
      <c r="C26" s="42"/>
      <c r="D26" s="42"/>
      <c r="E26" s="42"/>
      <c r="F26" s="42"/>
      <c r="G26" s="753"/>
      <c r="H26" s="756"/>
      <c r="I26" s="755"/>
      <c r="J26" s="754"/>
      <c r="K26" s="753"/>
      <c r="L26" s="756"/>
      <c r="M26" s="755"/>
      <c r="N26" s="750"/>
    </row>
    <row r="27" spans="2:14" ht="16.5" customHeight="1" x14ac:dyDescent="0.2">
      <c r="B27" s="42"/>
      <c r="C27" s="42"/>
      <c r="D27" s="42"/>
      <c r="E27" s="42"/>
      <c r="F27" s="42"/>
      <c r="G27" s="753"/>
      <c r="H27" s="756"/>
      <c r="I27" s="755"/>
      <c r="J27" s="754"/>
      <c r="K27" s="753"/>
      <c r="L27" s="756"/>
      <c r="M27" s="755"/>
      <c r="N27" s="750"/>
    </row>
    <row r="28" spans="2:14" ht="16.5" customHeight="1" x14ac:dyDescent="0.2">
      <c r="B28" s="42"/>
      <c r="C28" s="42"/>
      <c r="D28" s="42"/>
      <c r="E28" s="42"/>
      <c r="F28" s="42"/>
      <c r="G28" s="753"/>
      <c r="H28" s="756"/>
      <c r="I28" s="755"/>
      <c r="J28" s="754"/>
      <c r="K28" s="753"/>
      <c r="L28" s="756"/>
      <c r="M28" s="755"/>
      <c r="N28" s="750"/>
    </row>
    <row r="29" spans="2:14" ht="16.5" customHeight="1" x14ac:dyDescent="0.2">
      <c r="B29" s="42"/>
      <c r="C29" s="42"/>
      <c r="D29" s="42"/>
      <c r="E29" s="42"/>
      <c r="F29" s="42"/>
      <c r="G29" s="753"/>
      <c r="H29" s="756"/>
      <c r="I29" s="755"/>
      <c r="J29" s="754"/>
      <c r="K29" s="753"/>
      <c r="L29" s="756"/>
      <c r="M29" s="755"/>
      <c r="N29" s="750"/>
    </row>
    <row r="30" spans="2:14" ht="16.5" customHeight="1" x14ac:dyDescent="0.2">
      <c r="B30" s="42"/>
      <c r="C30" s="42"/>
      <c r="D30" s="42"/>
      <c r="E30" s="42"/>
      <c r="F30" s="42"/>
      <c r="G30" s="753"/>
      <c r="H30" s="756"/>
      <c r="I30" s="755"/>
      <c r="J30" s="754"/>
      <c r="K30" s="753"/>
      <c r="L30" s="756"/>
      <c r="M30" s="755"/>
      <c r="N30" s="750"/>
    </row>
    <row r="31" spans="2:14" ht="16.5" customHeight="1" x14ac:dyDescent="0.2">
      <c r="B31" s="42"/>
      <c r="C31" s="42"/>
      <c r="D31" s="42"/>
      <c r="E31" s="42"/>
      <c r="F31" s="42"/>
      <c r="G31" s="753"/>
      <c r="H31" s="756"/>
      <c r="I31" s="755"/>
      <c r="J31" s="754"/>
      <c r="K31" s="753"/>
      <c r="L31" s="756"/>
      <c r="M31" s="755"/>
      <c r="N31" s="750"/>
    </row>
    <row r="32" spans="2:14" ht="16.5" customHeight="1" x14ac:dyDescent="0.2">
      <c r="B32" s="42"/>
      <c r="C32" s="42"/>
      <c r="D32" s="42"/>
      <c r="E32" s="42"/>
      <c r="F32" s="42"/>
      <c r="G32" s="753"/>
      <c r="H32" s="756"/>
      <c r="I32" s="755"/>
      <c r="J32" s="754"/>
      <c r="K32" s="753"/>
      <c r="L32" s="756"/>
      <c r="M32" s="755"/>
      <c r="N32" s="750"/>
    </row>
    <row r="33" spans="2:14" ht="16.5" customHeight="1" thickBot="1" x14ac:dyDescent="0.25">
      <c r="B33" s="42"/>
      <c r="C33" s="42"/>
      <c r="D33" s="42"/>
      <c r="E33" s="42"/>
      <c r="F33" s="42"/>
      <c r="G33" s="753"/>
      <c r="H33" s="752"/>
      <c r="I33" s="751"/>
      <c r="J33" s="754"/>
      <c r="K33" s="753"/>
      <c r="L33" s="752"/>
      <c r="M33" s="751"/>
      <c r="N33" s="750"/>
    </row>
    <row r="34" spans="2:14" ht="16.5" customHeight="1" x14ac:dyDescent="0.2">
      <c r="G34" s="3"/>
      <c r="J34" s="3"/>
    </row>
    <row r="35" spans="2:14" ht="15" x14ac:dyDescent="0.25">
      <c r="B35" s="252"/>
      <c r="G35" s="3"/>
      <c r="J35" s="3"/>
    </row>
  </sheetData>
  <pageMargins left="0.16" right="0.16" top="0.77" bottom="0.71" header="0.5" footer="0.5"/>
  <pageSetup paperSize="17" scale="94"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B1:N16"/>
  <sheetViews>
    <sheetView showGridLines="0" topLeftCell="B1" zoomScaleNormal="100" zoomScaleSheetLayoutView="75" workbookViewId="0">
      <selection activeCell="I19" sqref="I19"/>
    </sheetView>
  </sheetViews>
  <sheetFormatPr defaultColWidth="9.140625" defaultRowHeight="12.75" x14ac:dyDescent="0.2"/>
  <cols>
    <col min="1" max="1" width="4.5703125" style="11" customWidth="1"/>
    <col min="2" max="2" width="15.85546875" style="11" customWidth="1"/>
    <col min="3" max="3" width="23.7109375" style="11" customWidth="1"/>
    <col min="4" max="4" width="12.140625" style="11" customWidth="1"/>
    <col min="5" max="5" width="33.5703125" style="11" customWidth="1"/>
    <col min="6" max="6" width="11.28515625" style="11" customWidth="1"/>
    <col min="7" max="7" width="15.7109375" style="11" customWidth="1"/>
    <col min="8" max="8" width="18" style="11" customWidth="1"/>
    <col min="9" max="9" width="22" style="11" customWidth="1"/>
    <col min="10" max="11" width="10.85546875" style="11" customWidth="1"/>
    <col min="12" max="12" width="14.42578125" style="11" customWidth="1"/>
    <col min="13" max="13" width="14.7109375" style="11" customWidth="1"/>
    <col min="14" max="14" width="17.42578125" style="11" customWidth="1"/>
    <col min="15" max="15" width="27.140625" style="11" customWidth="1"/>
    <col min="16" max="16" width="40.85546875" style="11" customWidth="1"/>
    <col min="17" max="16384" width="9.140625" style="11"/>
  </cols>
  <sheetData>
    <row r="1" spans="2:14" ht="17.25" customHeight="1" x14ac:dyDescent="0.2"/>
    <row r="2" spans="2:14" ht="18" x14ac:dyDescent="0.2">
      <c r="B2" s="299" t="s">
        <v>228</v>
      </c>
      <c r="C2" s="316"/>
    </row>
    <row r="3" spans="2:14" ht="18" x14ac:dyDescent="0.2">
      <c r="B3" s="952" t="s">
        <v>802</v>
      </c>
      <c r="C3" s="315"/>
    </row>
    <row r="4" spans="2:14" ht="14.25" x14ac:dyDescent="0.2">
      <c r="B4" s="298"/>
      <c r="C4" s="298"/>
      <c r="D4" s="3"/>
      <c r="E4" s="3"/>
      <c r="F4" s="3"/>
      <c r="G4" s="3"/>
      <c r="H4" s="3"/>
      <c r="I4" s="3"/>
      <c r="J4" s="3"/>
      <c r="K4" s="3"/>
      <c r="L4" s="3"/>
      <c r="M4" s="3"/>
      <c r="N4" s="3"/>
    </row>
    <row r="5" spans="2:14" ht="14.25" x14ac:dyDescent="0.2">
      <c r="B5" s="68" t="s">
        <v>227</v>
      </c>
      <c r="C5" s="68"/>
      <c r="D5" s="68"/>
      <c r="E5" s="68"/>
      <c r="F5" s="301"/>
      <c r="I5" s="68"/>
      <c r="J5" s="68"/>
      <c r="K5" s="68"/>
      <c r="L5" s="68"/>
      <c r="M5" s="68"/>
      <c r="N5" s="68"/>
    </row>
    <row r="6" spans="2:14" ht="14.25" x14ac:dyDescent="0.2">
      <c r="B6" s="68" t="s">
        <v>226</v>
      </c>
      <c r="C6" s="68"/>
      <c r="D6" s="68"/>
      <c r="E6" s="68"/>
      <c r="F6" s="301"/>
      <c r="I6" s="68"/>
      <c r="J6" s="68"/>
      <c r="K6" s="68"/>
      <c r="L6" s="68"/>
      <c r="M6" s="68"/>
      <c r="N6" s="68"/>
    </row>
    <row r="7" spans="2:14" ht="14.25" x14ac:dyDescent="0.2">
      <c r="B7" s="68" t="s">
        <v>225</v>
      </c>
      <c r="C7" s="68"/>
      <c r="D7" s="68"/>
      <c r="E7" s="68"/>
      <c r="F7" s="68"/>
      <c r="G7" s="68"/>
      <c r="H7" s="68"/>
      <c r="I7" s="68"/>
      <c r="J7" s="68"/>
      <c r="K7" s="68"/>
      <c r="L7" s="68"/>
      <c r="M7" s="68"/>
      <c r="N7" s="68"/>
    </row>
    <row r="8" spans="2:14" ht="14.25" x14ac:dyDescent="0.2">
      <c r="B8" s="68" t="s">
        <v>224</v>
      </c>
      <c r="C8" s="68"/>
      <c r="D8" s="68"/>
      <c r="E8" s="68"/>
      <c r="F8" s="68"/>
      <c r="G8" s="68"/>
      <c r="H8" s="68"/>
      <c r="I8" s="68"/>
      <c r="J8" s="68"/>
      <c r="K8" s="68"/>
      <c r="L8" s="68"/>
      <c r="M8" s="68"/>
      <c r="N8" s="68"/>
    </row>
    <row r="9" spans="2:14" ht="14.25" x14ac:dyDescent="0.2">
      <c r="B9" s="68"/>
      <c r="C9" s="68"/>
      <c r="D9" s="68"/>
      <c r="E9" s="68"/>
      <c r="F9" s="68"/>
      <c r="G9" s="68"/>
      <c r="H9" s="68"/>
      <c r="I9" s="68"/>
      <c r="J9" s="68"/>
      <c r="K9" s="68"/>
      <c r="L9" s="68"/>
      <c r="M9" s="68"/>
      <c r="N9" s="68"/>
    </row>
    <row r="10" spans="2:14" ht="14.25" x14ac:dyDescent="0.2">
      <c r="B10" s="300"/>
      <c r="C10" s="54"/>
      <c r="D10" s="68"/>
      <c r="E10" s="68"/>
      <c r="F10" s="68"/>
      <c r="G10" s="68"/>
      <c r="H10" s="318" t="s">
        <v>197</v>
      </c>
      <c r="I10" s="319"/>
      <c r="J10" s="320"/>
      <c r="K10" s="321"/>
      <c r="L10" s="68"/>
      <c r="M10" s="68"/>
      <c r="N10" s="68"/>
    </row>
    <row r="11" spans="2:14" ht="25.5" x14ac:dyDescent="0.2">
      <c r="B11" s="322" t="s">
        <v>223</v>
      </c>
      <c r="C11" s="322" t="s">
        <v>61</v>
      </c>
      <c r="D11" s="322" t="s">
        <v>222</v>
      </c>
      <c r="E11" s="322" t="s">
        <v>221</v>
      </c>
      <c r="F11" s="322" t="s">
        <v>220</v>
      </c>
      <c r="G11" s="322" t="s">
        <v>219</v>
      </c>
      <c r="H11" s="317" t="s">
        <v>190</v>
      </c>
      <c r="I11" s="317" t="s">
        <v>189</v>
      </c>
      <c r="J11" s="317" t="s">
        <v>188</v>
      </c>
      <c r="K11" s="317" t="s">
        <v>187</v>
      </c>
    </row>
    <row r="12" spans="2:14" x14ac:dyDescent="0.2">
      <c r="B12" s="323"/>
      <c r="C12" s="323"/>
      <c r="D12" s="323"/>
      <c r="E12" s="323"/>
      <c r="F12" s="323"/>
      <c r="G12" s="323"/>
      <c r="H12" s="323"/>
      <c r="I12" s="323"/>
      <c r="J12" s="323"/>
      <c r="K12" s="323"/>
    </row>
    <row r="13" spans="2:14" x14ac:dyDescent="0.2">
      <c r="B13" s="323"/>
      <c r="C13" s="323"/>
      <c r="D13" s="323"/>
      <c r="E13" s="323"/>
      <c r="F13" s="323"/>
      <c r="G13" s="323"/>
      <c r="H13" s="323"/>
      <c r="I13" s="323"/>
      <c r="J13" s="323"/>
      <c r="K13" s="323"/>
    </row>
    <row r="14" spans="2:14" x14ac:dyDescent="0.2">
      <c r="B14" s="323"/>
      <c r="C14" s="323"/>
      <c r="D14" s="323"/>
      <c r="E14" s="323"/>
      <c r="F14" s="323"/>
      <c r="G14" s="323"/>
      <c r="H14" s="323"/>
      <c r="I14" s="323"/>
      <c r="J14" s="323"/>
      <c r="K14" s="323"/>
    </row>
    <row r="15" spans="2:14" x14ac:dyDescent="0.2">
      <c r="B15" s="323"/>
      <c r="C15" s="323"/>
      <c r="D15" s="323"/>
      <c r="E15" s="323"/>
      <c r="F15" s="323"/>
      <c r="G15" s="323"/>
      <c r="H15" s="323"/>
      <c r="I15" s="323"/>
      <c r="J15" s="323"/>
      <c r="K15" s="323"/>
    </row>
    <row r="16" spans="2:14" x14ac:dyDescent="0.2">
      <c r="B16" s="323"/>
      <c r="C16" s="323"/>
      <c r="D16" s="323"/>
      <c r="E16" s="323"/>
      <c r="F16" s="323"/>
      <c r="G16" s="323"/>
      <c r="H16" s="323"/>
      <c r="I16" s="323"/>
      <c r="J16" s="323"/>
      <c r="K16" s="323"/>
    </row>
  </sheetData>
  <printOptions horizontalCentered="1"/>
  <pageMargins left="0.16" right="0.16" top="0.28999999999999998" bottom="0.19" header="0.16" footer="0.17"/>
  <pageSetup paperSize="17"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C6"/>
  <sheetViews>
    <sheetView view="pageBreakPreview" zoomScale="75" zoomScaleNormal="100" zoomScaleSheetLayoutView="75" workbookViewId="0">
      <selection activeCell="N7" sqref="N7"/>
    </sheetView>
  </sheetViews>
  <sheetFormatPr defaultColWidth="9.140625" defaultRowHeight="18" x14ac:dyDescent="0.25"/>
  <cols>
    <col min="1" max="1" width="5.7109375" style="324" customWidth="1"/>
    <col min="2" max="16384" width="9.140625" style="324"/>
  </cols>
  <sheetData>
    <row r="2" spans="2:3" x14ac:dyDescent="0.25">
      <c r="B2" s="38" t="s">
        <v>229</v>
      </c>
    </row>
    <row r="3" spans="2:3" x14ac:dyDescent="0.25">
      <c r="B3" s="38"/>
    </row>
    <row r="6" spans="2:3" x14ac:dyDescent="0.25">
      <c r="C6" s="325"/>
    </row>
  </sheetData>
  <pageMargins left="0.25" right="0.32" top="0.48" bottom="0.44" header="0.31" footer="0.28000000000000003"/>
  <pageSetup paperSize="1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V176"/>
  <sheetViews>
    <sheetView tabSelected="1" view="pageBreakPreview" topLeftCell="A109" zoomScaleNormal="75" zoomScaleSheetLayoutView="100" workbookViewId="0">
      <selection activeCell="Q138" sqref="Q138"/>
    </sheetView>
  </sheetViews>
  <sheetFormatPr defaultColWidth="11.140625" defaultRowHeight="12.75" x14ac:dyDescent="0.2"/>
  <cols>
    <col min="1" max="1" width="4.140625" style="326" customWidth="1"/>
    <col min="2" max="2" width="4.7109375" style="326" customWidth="1"/>
    <col min="3" max="3" width="4.42578125" style="326" customWidth="1"/>
    <col min="4" max="4" width="7.7109375" style="326" customWidth="1"/>
    <col min="5" max="5" width="15.7109375" style="326" customWidth="1"/>
    <col min="6" max="6" width="4.140625" style="326" customWidth="1"/>
    <col min="7" max="7" width="4.85546875" style="326" customWidth="1"/>
    <col min="8" max="8" width="21.85546875" style="326" customWidth="1"/>
    <col min="9" max="9" width="1.85546875" style="326" customWidth="1"/>
    <col min="10" max="10" width="11.7109375" style="326" customWidth="1"/>
    <col min="11" max="11" width="4" style="326" customWidth="1"/>
    <col min="12" max="12" width="10.85546875" style="326" customWidth="1"/>
    <col min="13" max="13" width="11.28515625" style="326" customWidth="1"/>
    <col min="14" max="14" width="9.85546875" style="326" customWidth="1"/>
    <col min="15" max="15" width="11.140625" style="326"/>
    <col min="16" max="16" width="6" style="326" customWidth="1"/>
    <col min="17" max="17" width="13.7109375" style="326" customWidth="1"/>
    <col min="18" max="18" width="16.42578125" style="326" customWidth="1"/>
    <col min="19" max="19" width="1.85546875" style="326" customWidth="1"/>
    <col min="20" max="256" width="11.140625" style="326"/>
    <col min="257" max="257" width="4.140625" style="326" customWidth="1"/>
    <col min="258" max="258" width="4.7109375" style="326" customWidth="1"/>
    <col min="259" max="259" width="4.42578125" style="326" customWidth="1"/>
    <col min="260" max="260" width="8.28515625" style="326" customWidth="1"/>
    <col min="261" max="261" width="18.85546875" style="326" customWidth="1"/>
    <col min="262" max="262" width="4.140625" style="326" customWidth="1"/>
    <col min="263" max="263" width="4.85546875" style="326" customWidth="1"/>
    <col min="264" max="264" width="21.85546875" style="326" customWidth="1"/>
    <col min="265" max="265" width="1.85546875" style="326" customWidth="1"/>
    <col min="266" max="266" width="11.7109375" style="326" customWidth="1"/>
    <col min="267" max="267" width="4" style="326" customWidth="1"/>
    <col min="268" max="268" width="10.85546875" style="326" customWidth="1"/>
    <col min="269" max="269" width="11.28515625" style="326" customWidth="1"/>
    <col min="270" max="270" width="9.85546875" style="326" customWidth="1"/>
    <col min="271" max="271" width="11.140625" style="326"/>
    <col min="272" max="272" width="6" style="326" customWidth="1"/>
    <col min="273" max="273" width="13.7109375" style="326" customWidth="1"/>
    <col min="274" max="274" width="16.42578125" style="326" customWidth="1"/>
    <col min="275" max="275" width="1.85546875" style="326" customWidth="1"/>
    <col min="276" max="512" width="11.140625" style="326"/>
    <col min="513" max="513" width="4.140625" style="326" customWidth="1"/>
    <col min="514" max="514" width="4.7109375" style="326" customWidth="1"/>
    <col min="515" max="515" width="4.42578125" style="326" customWidth="1"/>
    <col min="516" max="516" width="8.28515625" style="326" customWidth="1"/>
    <col min="517" max="517" width="18.85546875" style="326" customWidth="1"/>
    <col min="518" max="518" width="4.140625" style="326" customWidth="1"/>
    <col min="519" max="519" width="4.85546875" style="326" customWidth="1"/>
    <col min="520" max="520" width="21.85546875" style="326" customWidth="1"/>
    <col min="521" max="521" width="1.85546875" style="326" customWidth="1"/>
    <col min="522" max="522" width="11.7109375" style="326" customWidth="1"/>
    <col min="523" max="523" width="4" style="326" customWidth="1"/>
    <col min="524" max="524" width="10.85546875" style="326" customWidth="1"/>
    <col min="525" max="525" width="11.28515625" style="326" customWidth="1"/>
    <col min="526" max="526" width="9.85546875" style="326" customWidth="1"/>
    <col min="527" max="527" width="11.140625" style="326"/>
    <col min="528" max="528" width="6" style="326" customWidth="1"/>
    <col min="529" max="529" width="13.7109375" style="326" customWidth="1"/>
    <col min="530" max="530" width="16.42578125" style="326" customWidth="1"/>
    <col min="531" max="531" width="1.85546875" style="326" customWidth="1"/>
    <col min="532" max="768" width="11.140625" style="326"/>
    <col min="769" max="769" width="4.140625" style="326" customWidth="1"/>
    <col min="770" max="770" width="4.7109375" style="326" customWidth="1"/>
    <col min="771" max="771" width="4.42578125" style="326" customWidth="1"/>
    <col min="772" max="772" width="8.28515625" style="326" customWidth="1"/>
    <col min="773" max="773" width="18.85546875" style="326" customWidth="1"/>
    <col min="774" max="774" width="4.140625" style="326" customWidth="1"/>
    <col min="775" max="775" width="4.85546875" style="326" customWidth="1"/>
    <col min="776" max="776" width="21.85546875" style="326" customWidth="1"/>
    <col min="777" max="777" width="1.85546875" style="326" customWidth="1"/>
    <col min="778" max="778" width="11.7109375" style="326" customWidth="1"/>
    <col min="779" max="779" width="4" style="326" customWidth="1"/>
    <col min="780" max="780" width="10.85546875" style="326" customWidth="1"/>
    <col min="781" max="781" width="11.28515625" style="326" customWidth="1"/>
    <col min="782" max="782" width="9.85546875" style="326" customWidth="1"/>
    <col min="783" max="783" width="11.140625" style="326"/>
    <col min="784" max="784" width="6" style="326" customWidth="1"/>
    <col min="785" max="785" width="13.7109375" style="326" customWidth="1"/>
    <col min="786" max="786" width="16.42578125" style="326" customWidth="1"/>
    <col min="787" max="787" width="1.85546875" style="326" customWidth="1"/>
    <col min="788" max="1024" width="11.140625" style="326"/>
    <col min="1025" max="1025" width="4.140625" style="326" customWidth="1"/>
    <col min="1026" max="1026" width="4.7109375" style="326" customWidth="1"/>
    <col min="1027" max="1027" width="4.42578125" style="326" customWidth="1"/>
    <col min="1028" max="1028" width="8.28515625" style="326" customWidth="1"/>
    <col min="1029" max="1029" width="18.85546875" style="326" customWidth="1"/>
    <col min="1030" max="1030" width="4.140625" style="326" customWidth="1"/>
    <col min="1031" max="1031" width="4.85546875" style="326" customWidth="1"/>
    <col min="1032" max="1032" width="21.85546875" style="326" customWidth="1"/>
    <col min="1033" max="1033" width="1.85546875" style="326" customWidth="1"/>
    <col min="1034" max="1034" width="11.7109375" style="326" customWidth="1"/>
    <col min="1035" max="1035" width="4" style="326" customWidth="1"/>
    <col min="1036" max="1036" width="10.85546875" style="326" customWidth="1"/>
    <col min="1037" max="1037" width="11.28515625" style="326" customWidth="1"/>
    <col min="1038" max="1038" width="9.85546875" style="326" customWidth="1"/>
    <col min="1039" max="1039" width="11.140625" style="326"/>
    <col min="1040" max="1040" width="6" style="326" customWidth="1"/>
    <col min="1041" max="1041" width="13.7109375" style="326" customWidth="1"/>
    <col min="1042" max="1042" width="16.42578125" style="326" customWidth="1"/>
    <col min="1043" max="1043" width="1.85546875" style="326" customWidth="1"/>
    <col min="1044" max="1280" width="11.140625" style="326"/>
    <col min="1281" max="1281" width="4.140625" style="326" customWidth="1"/>
    <col min="1282" max="1282" width="4.7109375" style="326" customWidth="1"/>
    <col min="1283" max="1283" width="4.42578125" style="326" customWidth="1"/>
    <col min="1284" max="1284" width="8.28515625" style="326" customWidth="1"/>
    <col min="1285" max="1285" width="18.85546875" style="326" customWidth="1"/>
    <col min="1286" max="1286" width="4.140625" style="326" customWidth="1"/>
    <col min="1287" max="1287" width="4.85546875" style="326" customWidth="1"/>
    <col min="1288" max="1288" width="21.85546875" style="326" customWidth="1"/>
    <col min="1289" max="1289" width="1.85546875" style="326" customWidth="1"/>
    <col min="1290" max="1290" width="11.7109375" style="326" customWidth="1"/>
    <col min="1291" max="1291" width="4" style="326" customWidth="1"/>
    <col min="1292" max="1292" width="10.85546875" style="326" customWidth="1"/>
    <col min="1293" max="1293" width="11.28515625" style="326" customWidth="1"/>
    <col min="1294" max="1294" width="9.85546875" style="326" customWidth="1"/>
    <col min="1295" max="1295" width="11.140625" style="326"/>
    <col min="1296" max="1296" width="6" style="326" customWidth="1"/>
    <col min="1297" max="1297" width="13.7109375" style="326" customWidth="1"/>
    <col min="1298" max="1298" width="16.42578125" style="326" customWidth="1"/>
    <col min="1299" max="1299" width="1.85546875" style="326" customWidth="1"/>
    <col min="1300" max="1536" width="11.140625" style="326"/>
    <col min="1537" max="1537" width="4.140625" style="326" customWidth="1"/>
    <col min="1538" max="1538" width="4.7109375" style="326" customWidth="1"/>
    <col min="1539" max="1539" width="4.42578125" style="326" customWidth="1"/>
    <col min="1540" max="1540" width="8.28515625" style="326" customWidth="1"/>
    <col min="1541" max="1541" width="18.85546875" style="326" customWidth="1"/>
    <col min="1542" max="1542" width="4.140625" style="326" customWidth="1"/>
    <col min="1543" max="1543" width="4.85546875" style="326" customWidth="1"/>
    <col min="1544" max="1544" width="21.85546875" style="326" customWidth="1"/>
    <col min="1545" max="1545" width="1.85546875" style="326" customWidth="1"/>
    <col min="1546" max="1546" width="11.7109375" style="326" customWidth="1"/>
    <col min="1547" max="1547" width="4" style="326" customWidth="1"/>
    <col min="1548" max="1548" width="10.85546875" style="326" customWidth="1"/>
    <col min="1549" max="1549" width="11.28515625" style="326" customWidth="1"/>
    <col min="1550" max="1550" width="9.85546875" style="326" customWidth="1"/>
    <col min="1551" max="1551" width="11.140625" style="326"/>
    <col min="1552" max="1552" width="6" style="326" customWidth="1"/>
    <col min="1553" max="1553" width="13.7109375" style="326" customWidth="1"/>
    <col min="1554" max="1554" width="16.42578125" style="326" customWidth="1"/>
    <col min="1555" max="1555" width="1.85546875" style="326" customWidth="1"/>
    <col min="1556" max="1792" width="11.140625" style="326"/>
    <col min="1793" max="1793" width="4.140625" style="326" customWidth="1"/>
    <col min="1794" max="1794" width="4.7109375" style="326" customWidth="1"/>
    <col min="1795" max="1795" width="4.42578125" style="326" customWidth="1"/>
    <col min="1796" max="1796" width="8.28515625" style="326" customWidth="1"/>
    <col min="1797" max="1797" width="18.85546875" style="326" customWidth="1"/>
    <col min="1798" max="1798" width="4.140625" style="326" customWidth="1"/>
    <col min="1799" max="1799" width="4.85546875" style="326" customWidth="1"/>
    <col min="1800" max="1800" width="21.85546875" style="326" customWidth="1"/>
    <col min="1801" max="1801" width="1.85546875" style="326" customWidth="1"/>
    <col min="1802" max="1802" width="11.7109375" style="326" customWidth="1"/>
    <col min="1803" max="1803" width="4" style="326" customWidth="1"/>
    <col min="1804" max="1804" width="10.85546875" style="326" customWidth="1"/>
    <col min="1805" max="1805" width="11.28515625" style="326" customWidth="1"/>
    <col min="1806" max="1806" width="9.85546875" style="326" customWidth="1"/>
    <col min="1807" max="1807" width="11.140625" style="326"/>
    <col min="1808" max="1808" width="6" style="326" customWidth="1"/>
    <col min="1809" max="1809" width="13.7109375" style="326" customWidth="1"/>
    <col min="1810" max="1810" width="16.42578125" style="326" customWidth="1"/>
    <col min="1811" max="1811" width="1.85546875" style="326" customWidth="1"/>
    <col min="1812" max="2048" width="11.140625" style="326"/>
    <col min="2049" max="2049" width="4.140625" style="326" customWidth="1"/>
    <col min="2050" max="2050" width="4.7109375" style="326" customWidth="1"/>
    <col min="2051" max="2051" width="4.42578125" style="326" customWidth="1"/>
    <col min="2052" max="2052" width="8.28515625" style="326" customWidth="1"/>
    <col min="2053" max="2053" width="18.85546875" style="326" customWidth="1"/>
    <col min="2054" max="2054" width="4.140625" style="326" customWidth="1"/>
    <col min="2055" max="2055" width="4.85546875" style="326" customWidth="1"/>
    <col min="2056" max="2056" width="21.85546875" style="326" customWidth="1"/>
    <col min="2057" max="2057" width="1.85546875" style="326" customWidth="1"/>
    <col min="2058" max="2058" width="11.7109375" style="326" customWidth="1"/>
    <col min="2059" max="2059" width="4" style="326" customWidth="1"/>
    <col min="2060" max="2060" width="10.85546875" style="326" customWidth="1"/>
    <col min="2061" max="2061" width="11.28515625" style="326" customWidth="1"/>
    <col min="2062" max="2062" width="9.85546875" style="326" customWidth="1"/>
    <col min="2063" max="2063" width="11.140625" style="326"/>
    <col min="2064" max="2064" width="6" style="326" customWidth="1"/>
    <col min="2065" max="2065" width="13.7109375" style="326" customWidth="1"/>
    <col min="2066" max="2066" width="16.42578125" style="326" customWidth="1"/>
    <col min="2067" max="2067" width="1.85546875" style="326" customWidth="1"/>
    <col min="2068" max="2304" width="11.140625" style="326"/>
    <col min="2305" max="2305" width="4.140625" style="326" customWidth="1"/>
    <col min="2306" max="2306" width="4.7109375" style="326" customWidth="1"/>
    <col min="2307" max="2307" width="4.42578125" style="326" customWidth="1"/>
    <col min="2308" max="2308" width="8.28515625" style="326" customWidth="1"/>
    <col min="2309" max="2309" width="18.85546875" style="326" customWidth="1"/>
    <col min="2310" max="2310" width="4.140625" style="326" customWidth="1"/>
    <col min="2311" max="2311" width="4.85546875" style="326" customWidth="1"/>
    <col min="2312" max="2312" width="21.85546875" style="326" customWidth="1"/>
    <col min="2313" max="2313" width="1.85546875" style="326" customWidth="1"/>
    <col min="2314" max="2314" width="11.7109375" style="326" customWidth="1"/>
    <col min="2315" max="2315" width="4" style="326" customWidth="1"/>
    <col min="2316" max="2316" width="10.85546875" style="326" customWidth="1"/>
    <col min="2317" max="2317" width="11.28515625" style="326" customWidth="1"/>
    <col min="2318" max="2318" width="9.85546875" style="326" customWidth="1"/>
    <col min="2319" max="2319" width="11.140625" style="326"/>
    <col min="2320" max="2320" width="6" style="326" customWidth="1"/>
    <col min="2321" max="2321" width="13.7109375" style="326" customWidth="1"/>
    <col min="2322" max="2322" width="16.42578125" style="326" customWidth="1"/>
    <col min="2323" max="2323" width="1.85546875" style="326" customWidth="1"/>
    <col min="2324" max="2560" width="11.140625" style="326"/>
    <col min="2561" max="2561" width="4.140625" style="326" customWidth="1"/>
    <col min="2562" max="2562" width="4.7109375" style="326" customWidth="1"/>
    <col min="2563" max="2563" width="4.42578125" style="326" customWidth="1"/>
    <col min="2564" max="2564" width="8.28515625" style="326" customWidth="1"/>
    <col min="2565" max="2565" width="18.85546875" style="326" customWidth="1"/>
    <col min="2566" max="2566" width="4.140625" style="326" customWidth="1"/>
    <col min="2567" max="2567" width="4.85546875" style="326" customWidth="1"/>
    <col min="2568" max="2568" width="21.85546875" style="326" customWidth="1"/>
    <col min="2569" max="2569" width="1.85546875" style="326" customWidth="1"/>
    <col min="2570" max="2570" width="11.7109375" style="326" customWidth="1"/>
    <col min="2571" max="2571" width="4" style="326" customWidth="1"/>
    <col min="2572" max="2572" width="10.85546875" style="326" customWidth="1"/>
    <col min="2573" max="2573" width="11.28515625" style="326" customWidth="1"/>
    <col min="2574" max="2574" width="9.85546875" style="326" customWidth="1"/>
    <col min="2575" max="2575" width="11.140625" style="326"/>
    <col min="2576" max="2576" width="6" style="326" customWidth="1"/>
    <col min="2577" max="2577" width="13.7109375" style="326" customWidth="1"/>
    <col min="2578" max="2578" width="16.42578125" style="326" customWidth="1"/>
    <col min="2579" max="2579" width="1.85546875" style="326" customWidth="1"/>
    <col min="2580" max="2816" width="11.140625" style="326"/>
    <col min="2817" max="2817" width="4.140625" style="326" customWidth="1"/>
    <col min="2818" max="2818" width="4.7109375" style="326" customWidth="1"/>
    <col min="2819" max="2819" width="4.42578125" style="326" customWidth="1"/>
    <col min="2820" max="2820" width="8.28515625" style="326" customWidth="1"/>
    <col min="2821" max="2821" width="18.85546875" style="326" customWidth="1"/>
    <col min="2822" max="2822" width="4.140625" style="326" customWidth="1"/>
    <col min="2823" max="2823" width="4.85546875" style="326" customWidth="1"/>
    <col min="2824" max="2824" width="21.85546875" style="326" customWidth="1"/>
    <col min="2825" max="2825" width="1.85546875" style="326" customWidth="1"/>
    <col min="2826" max="2826" width="11.7109375" style="326" customWidth="1"/>
    <col min="2827" max="2827" width="4" style="326" customWidth="1"/>
    <col min="2828" max="2828" width="10.85546875" style="326" customWidth="1"/>
    <col min="2829" max="2829" width="11.28515625" style="326" customWidth="1"/>
    <col min="2830" max="2830" width="9.85546875" style="326" customWidth="1"/>
    <col min="2831" max="2831" width="11.140625" style="326"/>
    <col min="2832" max="2832" width="6" style="326" customWidth="1"/>
    <col min="2833" max="2833" width="13.7109375" style="326" customWidth="1"/>
    <col min="2834" max="2834" width="16.42578125" style="326" customWidth="1"/>
    <col min="2835" max="2835" width="1.85546875" style="326" customWidth="1"/>
    <col min="2836" max="3072" width="11.140625" style="326"/>
    <col min="3073" max="3073" width="4.140625" style="326" customWidth="1"/>
    <col min="3074" max="3074" width="4.7109375" style="326" customWidth="1"/>
    <col min="3075" max="3075" width="4.42578125" style="326" customWidth="1"/>
    <col min="3076" max="3076" width="8.28515625" style="326" customWidth="1"/>
    <col min="3077" max="3077" width="18.85546875" style="326" customWidth="1"/>
    <col min="3078" max="3078" width="4.140625" style="326" customWidth="1"/>
    <col min="3079" max="3079" width="4.85546875" style="326" customWidth="1"/>
    <col min="3080" max="3080" width="21.85546875" style="326" customWidth="1"/>
    <col min="3081" max="3081" width="1.85546875" style="326" customWidth="1"/>
    <col min="3082" max="3082" width="11.7109375" style="326" customWidth="1"/>
    <col min="3083" max="3083" width="4" style="326" customWidth="1"/>
    <col min="3084" max="3084" width="10.85546875" style="326" customWidth="1"/>
    <col min="3085" max="3085" width="11.28515625" style="326" customWidth="1"/>
    <col min="3086" max="3086" width="9.85546875" style="326" customWidth="1"/>
    <col min="3087" max="3087" width="11.140625" style="326"/>
    <col min="3088" max="3088" width="6" style="326" customWidth="1"/>
    <col min="3089" max="3089" width="13.7109375" style="326" customWidth="1"/>
    <col min="3090" max="3090" width="16.42578125" style="326" customWidth="1"/>
    <col min="3091" max="3091" width="1.85546875" style="326" customWidth="1"/>
    <col min="3092" max="3328" width="11.140625" style="326"/>
    <col min="3329" max="3329" width="4.140625" style="326" customWidth="1"/>
    <col min="3330" max="3330" width="4.7109375" style="326" customWidth="1"/>
    <col min="3331" max="3331" width="4.42578125" style="326" customWidth="1"/>
    <col min="3332" max="3332" width="8.28515625" style="326" customWidth="1"/>
    <col min="3333" max="3333" width="18.85546875" style="326" customWidth="1"/>
    <col min="3334" max="3334" width="4.140625" style="326" customWidth="1"/>
    <col min="3335" max="3335" width="4.85546875" style="326" customWidth="1"/>
    <col min="3336" max="3336" width="21.85546875" style="326" customWidth="1"/>
    <col min="3337" max="3337" width="1.85546875" style="326" customWidth="1"/>
    <col min="3338" max="3338" width="11.7109375" style="326" customWidth="1"/>
    <col min="3339" max="3339" width="4" style="326" customWidth="1"/>
    <col min="3340" max="3340" width="10.85546875" style="326" customWidth="1"/>
    <col min="3341" max="3341" width="11.28515625" style="326" customWidth="1"/>
    <col min="3342" max="3342" width="9.85546875" style="326" customWidth="1"/>
    <col min="3343" max="3343" width="11.140625" style="326"/>
    <col min="3344" max="3344" width="6" style="326" customWidth="1"/>
    <col min="3345" max="3345" width="13.7109375" style="326" customWidth="1"/>
    <col min="3346" max="3346" width="16.42578125" style="326" customWidth="1"/>
    <col min="3347" max="3347" width="1.85546875" style="326" customWidth="1"/>
    <col min="3348" max="3584" width="11.140625" style="326"/>
    <col min="3585" max="3585" width="4.140625" style="326" customWidth="1"/>
    <col min="3586" max="3586" width="4.7109375" style="326" customWidth="1"/>
    <col min="3587" max="3587" width="4.42578125" style="326" customWidth="1"/>
    <col min="3588" max="3588" width="8.28515625" style="326" customWidth="1"/>
    <col min="3589" max="3589" width="18.85546875" style="326" customWidth="1"/>
    <col min="3590" max="3590" width="4.140625" style="326" customWidth="1"/>
    <col min="3591" max="3591" width="4.85546875" style="326" customWidth="1"/>
    <col min="3592" max="3592" width="21.85546875" style="326" customWidth="1"/>
    <col min="3593" max="3593" width="1.85546875" style="326" customWidth="1"/>
    <col min="3594" max="3594" width="11.7109375" style="326" customWidth="1"/>
    <col min="3595" max="3595" width="4" style="326" customWidth="1"/>
    <col min="3596" max="3596" width="10.85546875" style="326" customWidth="1"/>
    <col min="3597" max="3597" width="11.28515625" style="326" customWidth="1"/>
    <col min="3598" max="3598" width="9.85546875" style="326" customWidth="1"/>
    <col min="3599" max="3599" width="11.140625" style="326"/>
    <col min="3600" max="3600" width="6" style="326" customWidth="1"/>
    <col min="3601" max="3601" width="13.7109375" style="326" customWidth="1"/>
    <col min="3602" max="3602" width="16.42578125" style="326" customWidth="1"/>
    <col min="3603" max="3603" width="1.85546875" style="326" customWidth="1"/>
    <col min="3604" max="3840" width="11.140625" style="326"/>
    <col min="3841" max="3841" width="4.140625" style="326" customWidth="1"/>
    <col min="3842" max="3842" width="4.7109375" style="326" customWidth="1"/>
    <col min="3843" max="3843" width="4.42578125" style="326" customWidth="1"/>
    <col min="3844" max="3844" width="8.28515625" style="326" customWidth="1"/>
    <col min="3845" max="3845" width="18.85546875" style="326" customWidth="1"/>
    <col min="3846" max="3846" width="4.140625" style="326" customWidth="1"/>
    <col min="3847" max="3847" width="4.85546875" style="326" customWidth="1"/>
    <col min="3848" max="3848" width="21.85546875" style="326" customWidth="1"/>
    <col min="3849" max="3849" width="1.85546875" style="326" customWidth="1"/>
    <col min="3850" max="3850" width="11.7109375" style="326" customWidth="1"/>
    <col min="3851" max="3851" width="4" style="326" customWidth="1"/>
    <col min="3852" max="3852" width="10.85546875" style="326" customWidth="1"/>
    <col min="3853" max="3853" width="11.28515625" style="326" customWidth="1"/>
    <col min="3854" max="3854" width="9.85546875" style="326" customWidth="1"/>
    <col min="3855" max="3855" width="11.140625" style="326"/>
    <col min="3856" max="3856" width="6" style="326" customWidth="1"/>
    <col min="3857" max="3857" width="13.7109375" style="326" customWidth="1"/>
    <col min="3858" max="3858" width="16.42578125" style="326" customWidth="1"/>
    <col min="3859" max="3859" width="1.85546875" style="326" customWidth="1"/>
    <col min="3860" max="4096" width="11.140625" style="326"/>
    <col min="4097" max="4097" width="4.140625" style="326" customWidth="1"/>
    <col min="4098" max="4098" width="4.7109375" style="326" customWidth="1"/>
    <col min="4099" max="4099" width="4.42578125" style="326" customWidth="1"/>
    <col min="4100" max="4100" width="8.28515625" style="326" customWidth="1"/>
    <col min="4101" max="4101" width="18.85546875" style="326" customWidth="1"/>
    <col min="4102" max="4102" width="4.140625" style="326" customWidth="1"/>
    <col min="4103" max="4103" width="4.85546875" style="326" customWidth="1"/>
    <col min="4104" max="4104" width="21.85546875" style="326" customWidth="1"/>
    <col min="4105" max="4105" width="1.85546875" style="326" customWidth="1"/>
    <col min="4106" max="4106" width="11.7109375" style="326" customWidth="1"/>
    <col min="4107" max="4107" width="4" style="326" customWidth="1"/>
    <col min="4108" max="4108" width="10.85546875" style="326" customWidth="1"/>
    <col min="4109" max="4109" width="11.28515625" style="326" customWidth="1"/>
    <col min="4110" max="4110" width="9.85546875" style="326" customWidth="1"/>
    <col min="4111" max="4111" width="11.140625" style="326"/>
    <col min="4112" max="4112" width="6" style="326" customWidth="1"/>
    <col min="4113" max="4113" width="13.7109375" style="326" customWidth="1"/>
    <col min="4114" max="4114" width="16.42578125" style="326" customWidth="1"/>
    <col min="4115" max="4115" width="1.85546875" style="326" customWidth="1"/>
    <col min="4116" max="4352" width="11.140625" style="326"/>
    <col min="4353" max="4353" width="4.140625" style="326" customWidth="1"/>
    <col min="4354" max="4354" width="4.7109375" style="326" customWidth="1"/>
    <col min="4355" max="4355" width="4.42578125" style="326" customWidth="1"/>
    <col min="4356" max="4356" width="8.28515625" style="326" customWidth="1"/>
    <col min="4357" max="4357" width="18.85546875" style="326" customWidth="1"/>
    <col min="4358" max="4358" width="4.140625" style="326" customWidth="1"/>
    <col min="4359" max="4359" width="4.85546875" style="326" customWidth="1"/>
    <col min="4360" max="4360" width="21.85546875" style="326" customWidth="1"/>
    <col min="4361" max="4361" width="1.85546875" style="326" customWidth="1"/>
    <col min="4362" max="4362" width="11.7109375" style="326" customWidth="1"/>
    <col min="4363" max="4363" width="4" style="326" customWidth="1"/>
    <col min="4364" max="4364" width="10.85546875" style="326" customWidth="1"/>
    <col min="4365" max="4365" width="11.28515625" style="326" customWidth="1"/>
    <col min="4366" max="4366" width="9.85546875" style="326" customWidth="1"/>
    <col min="4367" max="4367" width="11.140625" style="326"/>
    <col min="4368" max="4368" width="6" style="326" customWidth="1"/>
    <col min="4369" max="4369" width="13.7109375" style="326" customWidth="1"/>
    <col min="4370" max="4370" width="16.42578125" style="326" customWidth="1"/>
    <col min="4371" max="4371" width="1.85546875" style="326" customWidth="1"/>
    <col min="4372" max="4608" width="11.140625" style="326"/>
    <col min="4609" max="4609" width="4.140625" style="326" customWidth="1"/>
    <col min="4610" max="4610" width="4.7109375" style="326" customWidth="1"/>
    <col min="4611" max="4611" width="4.42578125" style="326" customWidth="1"/>
    <col min="4612" max="4612" width="8.28515625" style="326" customWidth="1"/>
    <col min="4613" max="4613" width="18.85546875" style="326" customWidth="1"/>
    <col min="4614" max="4614" width="4.140625" style="326" customWidth="1"/>
    <col min="4615" max="4615" width="4.85546875" style="326" customWidth="1"/>
    <col min="4616" max="4616" width="21.85546875" style="326" customWidth="1"/>
    <col min="4617" max="4617" width="1.85546875" style="326" customWidth="1"/>
    <col min="4618" max="4618" width="11.7109375" style="326" customWidth="1"/>
    <col min="4619" max="4619" width="4" style="326" customWidth="1"/>
    <col min="4620" max="4620" width="10.85546875" style="326" customWidth="1"/>
    <col min="4621" max="4621" width="11.28515625" style="326" customWidth="1"/>
    <col min="4622" max="4622" width="9.85546875" style="326" customWidth="1"/>
    <col min="4623" max="4623" width="11.140625" style="326"/>
    <col min="4624" max="4624" width="6" style="326" customWidth="1"/>
    <col min="4625" max="4625" width="13.7109375" style="326" customWidth="1"/>
    <col min="4626" max="4626" width="16.42578125" style="326" customWidth="1"/>
    <col min="4627" max="4627" width="1.85546875" style="326" customWidth="1"/>
    <col min="4628" max="4864" width="11.140625" style="326"/>
    <col min="4865" max="4865" width="4.140625" style="326" customWidth="1"/>
    <col min="4866" max="4866" width="4.7109375" style="326" customWidth="1"/>
    <col min="4867" max="4867" width="4.42578125" style="326" customWidth="1"/>
    <col min="4868" max="4868" width="8.28515625" style="326" customWidth="1"/>
    <col min="4869" max="4869" width="18.85546875" style="326" customWidth="1"/>
    <col min="4870" max="4870" width="4.140625" style="326" customWidth="1"/>
    <col min="4871" max="4871" width="4.85546875" style="326" customWidth="1"/>
    <col min="4872" max="4872" width="21.85546875" style="326" customWidth="1"/>
    <col min="4873" max="4873" width="1.85546875" style="326" customWidth="1"/>
    <col min="4874" max="4874" width="11.7109375" style="326" customWidth="1"/>
    <col min="4875" max="4875" width="4" style="326" customWidth="1"/>
    <col min="4876" max="4876" width="10.85546875" style="326" customWidth="1"/>
    <col min="4877" max="4877" width="11.28515625" style="326" customWidth="1"/>
    <col min="4878" max="4878" width="9.85546875" style="326" customWidth="1"/>
    <col min="4879" max="4879" width="11.140625" style="326"/>
    <col min="4880" max="4880" width="6" style="326" customWidth="1"/>
    <col min="4881" max="4881" width="13.7109375" style="326" customWidth="1"/>
    <col min="4882" max="4882" width="16.42578125" style="326" customWidth="1"/>
    <col min="4883" max="4883" width="1.85546875" style="326" customWidth="1"/>
    <col min="4884" max="5120" width="11.140625" style="326"/>
    <col min="5121" max="5121" width="4.140625" style="326" customWidth="1"/>
    <col min="5122" max="5122" width="4.7109375" style="326" customWidth="1"/>
    <col min="5123" max="5123" width="4.42578125" style="326" customWidth="1"/>
    <col min="5124" max="5124" width="8.28515625" style="326" customWidth="1"/>
    <col min="5125" max="5125" width="18.85546875" style="326" customWidth="1"/>
    <col min="5126" max="5126" width="4.140625" style="326" customWidth="1"/>
    <col min="5127" max="5127" width="4.85546875" style="326" customWidth="1"/>
    <col min="5128" max="5128" width="21.85546875" style="326" customWidth="1"/>
    <col min="5129" max="5129" width="1.85546875" style="326" customWidth="1"/>
    <col min="5130" max="5130" width="11.7109375" style="326" customWidth="1"/>
    <col min="5131" max="5131" width="4" style="326" customWidth="1"/>
    <col min="5132" max="5132" width="10.85546875" style="326" customWidth="1"/>
    <col min="5133" max="5133" width="11.28515625" style="326" customWidth="1"/>
    <col min="5134" max="5134" width="9.85546875" style="326" customWidth="1"/>
    <col min="5135" max="5135" width="11.140625" style="326"/>
    <col min="5136" max="5136" width="6" style="326" customWidth="1"/>
    <col min="5137" max="5137" width="13.7109375" style="326" customWidth="1"/>
    <col min="5138" max="5138" width="16.42578125" style="326" customWidth="1"/>
    <col min="5139" max="5139" width="1.85546875" style="326" customWidth="1"/>
    <col min="5140" max="5376" width="11.140625" style="326"/>
    <col min="5377" max="5377" width="4.140625" style="326" customWidth="1"/>
    <col min="5378" max="5378" width="4.7109375" style="326" customWidth="1"/>
    <col min="5379" max="5379" width="4.42578125" style="326" customWidth="1"/>
    <col min="5380" max="5380" width="8.28515625" style="326" customWidth="1"/>
    <col min="5381" max="5381" width="18.85546875" style="326" customWidth="1"/>
    <col min="5382" max="5382" width="4.140625" style="326" customWidth="1"/>
    <col min="5383" max="5383" width="4.85546875" style="326" customWidth="1"/>
    <col min="5384" max="5384" width="21.85546875" style="326" customWidth="1"/>
    <col min="5385" max="5385" width="1.85546875" style="326" customWidth="1"/>
    <col min="5386" max="5386" width="11.7109375" style="326" customWidth="1"/>
    <col min="5387" max="5387" width="4" style="326" customWidth="1"/>
    <col min="5388" max="5388" width="10.85546875" style="326" customWidth="1"/>
    <col min="5389" max="5389" width="11.28515625" style="326" customWidth="1"/>
    <col min="5390" max="5390" width="9.85546875" style="326" customWidth="1"/>
    <col min="5391" max="5391" width="11.140625" style="326"/>
    <col min="5392" max="5392" width="6" style="326" customWidth="1"/>
    <col min="5393" max="5393" width="13.7109375" style="326" customWidth="1"/>
    <col min="5394" max="5394" width="16.42578125" style="326" customWidth="1"/>
    <col min="5395" max="5395" width="1.85546875" style="326" customWidth="1"/>
    <col min="5396" max="5632" width="11.140625" style="326"/>
    <col min="5633" max="5633" width="4.140625" style="326" customWidth="1"/>
    <col min="5634" max="5634" width="4.7109375" style="326" customWidth="1"/>
    <col min="5635" max="5635" width="4.42578125" style="326" customWidth="1"/>
    <col min="5636" max="5636" width="8.28515625" style="326" customWidth="1"/>
    <col min="5637" max="5637" width="18.85546875" style="326" customWidth="1"/>
    <col min="5638" max="5638" width="4.140625" style="326" customWidth="1"/>
    <col min="5639" max="5639" width="4.85546875" style="326" customWidth="1"/>
    <col min="5640" max="5640" width="21.85546875" style="326" customWidth="1"/>
    <col min="5641" max="5641" width="1.85546875" style="326" customWidth="1"/>
    <col min="5642" max="5642" width="11.7109375" style="326" customWidth="1"/>
    <col min="5643" max="5643" width="4" style="326" customWidth="1"/>
    <col min="5644" max="5644" width="10.85546875" style="326" customWidth="1"/>
    <col min="5645" max="5645" width="11.28515625" style="326" customWidth="1"/>
    <col min="5646" max="5646" width="9.85546875" style="326" customWidth="1"/>
    <col min="5647" max="5647" width="11.140625" style="326"/>
    <col min="5648" max="5648" width="6" style="326" customWidth="1"/>
    <col min="5649" max="5649" width="13.7109375" style="326" customWidth="1"/>
    <col min="5650" max="5650" width="16.42578125" style="326" customWidth="1"/>
    <col min="5651" max="5651" width="1.85546875" style="326" customWidth="1"/>
    <col min="5652" max="5888" width="11.140625" style="326"/>
    <col min="5889" max="5889" width="4.140625" style="326" customWidth="1"/>
    <col min="5890" max="5890" width="4.7109375" style="326" customWidth="1"/>
    <col min="5891" max="5891" width="4.42578125" style="326" customWidth="1"/>
    <col min="5892" max="5892" width="8.28515625" style="326" customWidth="1"/>
    <col min="5893" max="5893" width="18.85546875" style="326" customWidth="1"/>
    <col min="5894" max="5894" width="4.140625" style="326" customWidth="1"/>
    <col min="5895" max="5895" width="4.85546875" style="326" customWidth="1"/>
    <col min="5896" max="5896" width="21.85546875" style="326" customWidth="1"/>
    <col min="5897" max="5897" width="1.85546875" style="326" customWidth="1"/>
    <col min="5898" max="5898" width="11.7109375" style="326" customWidth="1"/>
    <col min="5899" max="5899" width="4" style="326" customWidth="1"/>
    <col min="5900" max="5900" width="10.85546875" style="326" customWidth="1"/>
    <col min="5901" max="5901" width="11.28515625" style="326" customWidth="1"/>
    <col min="5902" max="5902" width="9.85546875" style="326" customWidth="1"/>
    <col min="5903" max="5903" width="11.140625" style="326"/>
    <col min="5904" max="5904" width="6" style="326" customWidth="1"/>
    <col min="5905" max="5905" width="13.7109375" style="326" customWidth="1"/>
    <col min="5906" max="5906" width="16.42578125" style="326" customWidth="1"/>
    <col min="5907" max="5907" width="1.85546875" style="326" customWidth="1"/>
    <col min="5908" max="6144" width="11.140625" style="326"/>
    <col min="6145" max="6145" width="4.140625" style="326" customWidth="1"/>
    <col min="6146" max="6146" width="4.7109375" style="326" customWidth="1"/>
    <col min="6147" max="6147" width="4.42578125" style="326" customWidth="1"/>
    <col min="6148" max="6148" width="8.28515625" style="326" customWidth="1"/>
    <col min="6149" max="6149" width="18.85546875" style="326" customWidth="1"/>
    <col min="6150" max="6150" width="4.140625" style="326" customWidth="1"/>
    <col min="6151" max="6151" width="4.85546875" style="326" customWidth="1"/>
    <col min="6152" max="6152" width="21.85546875" style="326" customWidth="1"/>
    <col min="6153" max="6153" width="1.85546875" style="326" customWidth="1"/>
    <col min="6154" max="6154" width="11.7109375" style="326" customWidth="1"/>
    <col min="6155" max="6155" width="4" style="326" customWidth="1"/>
    <col min="6156" max="6156" width="10.85546875" style="326" customWidth="1"/>
    <col min="6157" max="6157" width="11.28515625" style="326" customWidth="1"/>
    <col min="6158" max="6158" width="9.85546875" style="326" customWidth="1"/>
    <col min="6159" max="6159" width="11.140625" style="326"/>
    <col min="6160" max="6160" width="6" style="326" customWidth="1"/>
    <col min="6161" max="6161" width="13.7109375" style="326" customWidth="1"/>
    <col min="6162" max="6162" width="16.42578125" style="326" customWidth="1"/>
    <col min="6163" max="6163" width="1.85546875" style="326" customWidth="1"/>
    <col min="6164" max="6400" width="11.140625" style="326"/>
    <col min="6401" max="6401" width="4.140625" style="326" customWidth="1"/>
    <col min="6402" max="6402" width="4.7109375" style="326" customWidth="1"/>
    <col min="6403" max="6403" width="4.42578125" style="326" customWidth="1"/>
    <col min="6404" max="6404" width="8.28515625" style="326" customWidth="1"/>
    <col min="6405" max="6405" width="18.85546875" style="326" customWidth="1"/>
    <col min="6406" max="6406" width="4.140625" style="326" customWidth="1"/>
    <col min="6407" max="6407" width="4.85546875" style="326" customWidth="1"/>
    <col min="6408" max="6408" width="21.85546875" style="326" customWidth="1"/>
    <col min="6409" max="6409" width="1.85546875" style="326" customWidth="1"/>
    <col min="6410" max="6410" width="11.7109375" style="326" customWidth="1"/>
    <col min="6411" max="6411" width="4" style="326" customWidth="1"/>
    <col min="6412" max="6412" width="10.85546875" style="326" customWidth="1"/>
    <col min="6413" max="6413" width="11.28515625" style="326" customWidth="1"/>
    <col min="6414" max="6414" width="9.85546875" style="326" customWidth="1"/>
    <col min="6415" max="6415" width="11.140625" style="326"/>
    <col min="6416" max="6416" width="6" style="326" customWidth="1"/>
    <col min="6417" max="6417" width="13.7109375" style="326" customWidth="1"/>
    <col min="6418" max="6418" width="16.42578125" style="326" customWidth="1"/>
    <col min="6419" max="6419" width="1.85546875" style="326" customWidth="1"/>
    <col min="6420" max="6656" width="11.140625" style="326"/>
    <col min="6657" max="6657" width="4.140625" style="326" customWidth="1"/>
    <col min="6658" max="6658" width="4.7109375" style="326" customWidth="1"/>
    <col min="6659" max="6659" width="4.42578125" style="326" customWidth="1"/>
    <col min="6660" max="6660" width="8.28515625" style="326" customWidth="1"/>
    <col min="6661" max="6661" width="18.85546875" style="326" customWidth="1"/>
    <col min="6662" max="6662" width="4.140625" style="326" customWidth="1"/>
    <col min="6663" max="6663" width="4.85546875" style="326" customWidth="1"/>
    <col min="6664" max="6664" width="21.85546875" style="326" customWidth="1"/>
    <col min="6665" max="6665" width="1.85546875" style="326" customWidth="1"/>
    <col min="6666" max="6666" width="11.7109375" style="326" customWidth="1"/>
    <col min="6667" max="6667" width="4" style="326" customWidth="1"/>
    <col min="6668" max="6668" width="10.85546875" style="326" customWidth="1"/>
    <col min="6669" max="6669" width="11.28515625" style="326" customWidth="1"/>
    <col min="6670" max="6670" width="9.85546875" style="326" customWidth="1"/>
    <col min="6671" max="6671" width="11.140625" style="326"/>
    <col min="6672" max="6672" width="6" style="326" customWidth="1"/>
    <col min="6673" max="6673" width="13.7109375" style="326" customWidth="1"/>
    <col min="6674" max="6674" width="16.42578125" style="326" customWidth="1"/>
    <col min="6675" max="6675" width="1.85546875" style="326" customWidth="1"/>
    <col min="6676" max="6912" width="11.140625" style="326"/>
    <col min="6913" max="6913" width="4.140625" style="326" customWidth="1"/>
    <col min="6914" max="6914" width="4.7109375" style="326" customWidth="1"/>
    <col min="6915" max="6915" width="4.42578125" style="326" customWidth="1"/>
    <col min="6916" max="6916" width="8.28515625" style="326" customWidth="1"/>
    <col min="6917" max="6917" width="18.85546875" style="326" customWidth="1"/>
    <col min="6918" max="6918" width="4.140625" style="326" customWidth="1"/>
    <col min="6919" max="6919" width="4.85546875" style="326" customWidth="1"/>
    <col min="6920" max="6920" width="21.85546875" style="326" customWidth="1"/>
    <col min="6921" max="6921" width="1.85546875" style="326" customWidth="1"/>
    <col min="6922" max="6922" width="11.7109375" style="326" customWidth="1"/>
    <col min="6923" max="6923" width="4" style="326" customWidth="1"/>
    <col min="6924" max="6924" width="10.85546875" style="326" customWidth="1"/>
    <col min="6925" max="6925" width="11.28515625" style="326" customWidth="1"/>
    <col min="6926" max="6926" width="9.85546875" style="326" customWidth="1"/>
    <col min="6927" max="6927" width="11.140625" style="326"/>
    <col min="6928" max="6928" width="6" style="326" customWidth="1"/>
    <col min="6929" max="6929" width="13.7109375" style="326" customWidth="1"/>
    <col min="6930" max="6930" width="16.42578125" style="326" customWidth="1"/>
    <col min="6931" max="6931" width="1.85546875" style="326" customWidth="1"/>
    <col min="6932" max="7168" width="11.140625" style="326"/>
    <col min="7169" max="7169" width="4.140625" style="326" customWidth="1"/>
    <col min="7170" max="7170" width="4.7109375" style="326" customWidth="1"/>
    <col min="7171" max="7171" width="4.42578125" style="326" customWidth="1"/>
    <col min="7172" max="7172" width="8.28515625" style="326" customWidth="1"/>
    <col min="7173" max="7173" width="18.85546875" style="326" customWidth="1"/>
    <col min="7174" max="7174" width="4.140625" style="326" customWidth="1"/>
    <col min="7175" max="7175" width="4.85546875" style="326" customWidth="1"/>
    <col min="7176" max="7176" width="21.85546875" style="326" customWidth="1"/>
    <col min="7177" max="7177" width="1.85546875" style="326" customWidth="1"/>
    <col min="7178" max="7178" width="11.7109375" style="326" customWidth="1"/>
    <col min="7179" max="7179" width="4" style="326" customWidth="1"/>
    <col min="7180" max="7180" width="10.85546875" style="326" customWidth="1"/>
    <col min="7181" max="7181" width="11.28515625" style="326" customWidth="1"/>
    <col min="7182" max="7182" width="9.85546875" style="326" customWidth="1"/>
    <col min="7183" max="7183" width="11.140625" style="326"/>
    <col min="7184" max="7184" width="6" style="326" customWidth="1"/>
    <col min="7185" max="7185" width="13.7109375" style="326" customWidth="1"/>
    <col min="7186" max="7186" width="16.42578125" style="326" customWidth="1"/>
    <col min="7187" max="7187" width="1.85546875" style="326" customWidth="1"/>
    <col min="7188" max="7424" width="11.140625" style="326"/>
    <col min="7425" max="7425" width="4.140625" style="326" customWidth="1"/>
    <col min="7426" max="7426" width="4.7109375" style="326" customWidth="1"/>
    <col min="7427" max="7427" width="4.42578125" style="326" customWidth="1"/>
    <col min="7428" max="7428" width="8.28515625" style="326" customWidth="1"/>
    <col min="7429" max="7429" width="18.85546875" style="326" customWidth="1"/>
    <col min="7430" max="7430" width="4.140625" style="326" customWidth="1"/>
    <col min="7431" max="7431" width="4.85546875" style="326" customWidth="1"/>
    <col min="7432" max="7432" width="21.85546875" style="326" customWidth="1"/>
    <col min="7433" max="7433" width="1.85546875" style="326" customWidth="1"/>
    <col min="7434" max="7434" width="11.7109375" style="326" customWidth="1"/>
    <col min="7435" max="7435" width="4" style="326" customWidth="1"/>
    <col min="7436" max="7436" width="10.85546875" style="326" customWidth="1"/>
    <col min="7437" max="7437" width="11.28515625" style="326" customWidth="1"/>
    <col min="7438" max="7438" width="9.85546875" style="326" customWidth="1"/>
    <col min="7439" max="7439" width="11.140625" style="326"/>
    <col min="7440" max="7440" width="6" style="326" customWidth="1"/>
    <col min="7441" max="7441" width="13.7109375" style="326" customWidth="1"/>
    <col min="7442" max="7442" width="16.42578125" style="326" customWidth="1"/>
    <col min="7443" max="7443" width="1.85546875" style="326" customWidth="1"/>
    <col min="7444" max="7680" width="11.140625" style="326"/>
    <col min="7681" max="7681" width="4.140625" style="326" customWidth="1"/>
    <col min="7682" max="7682" width="4.7109375" style="326" customWidth="1"/>
    <col min="7683" max="7683" width="4.42578125" style="326" customWidth="1"/>
    <col min="7684" max="7684" width="8.28515625" style="326" customWidth="1"/>
    <col min="7685" max="7685" width="18.85546875" style="326" customWidth="1"/>
    <col min="7686" max="7686" width="4.140625" style="326" customWidth="1"/>
    <col min="7687" max="7687" width="4.85546875" style="326" customWidth="1"/>
    <col min="7688" max="7688" width="21.85546875" style="326" customWidth="1"/>
    <col min="7689" max="7689" width="1.85546875" style="326" customWidth="1"/>
    <col min="7690" max="7690" width="11.7109375" style="326" customWidth="1"/>
    <col min="7691" max="7691" width="4" style="326" customWidth="1"/>
    <col min="7692" max="7692" width="10.85546875" style="326" customWidth="1"/>
    <col min="7693" max="7693" width="11.28515625" style="326" customWidth="1"/>
    <col min="7694" max="7694" width="9.85546875" style="326" customWidth="1"/>
    <col min="7695" max="7695" width="11.140625" style="326"/>
    <col min="7696" max="7696" width="6" style="326" customWidth="1"/>
    <col min="7697" max="7697" width="13.7109375" style="326" customWidth="1"/>
    <col min="7698" max="7698" width="16.42578125" style="326" customWidth="1"/>
    <col min="7699" max="7699" width="1.85546875" style="326" customWidth="1"/>
    <col min="7700" max="7936" width="11.140625" style="326"/>
    <col min="7937" max="7937" width="4.140625" style="326" customWidth="1"/>
    <col min="7938" max="7938" width="4.7109375" style="326" customWidth="1"/>
    <col min="7939" max="7939" width="4.42578125" style="326" customWidth="1"/>
    <col min="7940" max="7940" width="8.28515625" style="326" customWidth="1"/>
    <col min="7941" max="7941" width="18.85546875" style="326" customWidth="1"/>
    <col min="7942" max="7942" width="4.140625" style="326" customWidth="1"/>
    <col min="7943" max="7943" width="4.85546875" style="326" customWidth="1"/>
    <col min="7944" max="7944" width="21.85546875" style="326" customWidth="1"/>
    <col min="7945" max="7945" width="1.85546875" style="326" customWidth="1"/>
    <col min="7946" max="7946" width="11.7109375" style="326" customWidth="1"/>
    <col min="7947" max="7947" width="4" style="326" customWidth="1"/>
    <col min="7948" max="7948" width="10.85546875" style="326" customWidth="1"/>
    <col min="7949" max="7949" width="11.28515625" style="326" customWidth="1"/>
    <col min="7950" max="7950" width="9.85546875" style="326" customWidth="1"/>
    <col min="7951" max="7951" width="11.140625" style="326"/>
    <col min="7952" max="7952" width="6" style="326" customWidth="1"/>
    <col min="7953" max="7953" width="13.7109375" style="326" customWidth="1"/>
    <col min="7954" max="7954" width="16.42578125" style="326" customWidth="1"/>
    <col min="7955" max="7955" width="1.85546875" style="326" customWidth="1"/>
    <col min="7956" max="8192" width="11.140625" style="326"/>
    <col min="8193" max="8193" width="4.140625" style="326" customWidth="1"/>
    <col min="8194" max="8194" width="4.7109375" style="326" customWidth="1"/>
    <col min="8195" max="8195" width="4.42578125" style="326" customWidth="1"/>
    <col min="8196" max="8196" width="8.28515625" style="326" customWidth="1"/>
    <col min="8197" max="8197" width="18.85546875" style="326" customWidth="1"/>
    <col min="8198" max="8198" width="4.140625" style="326" customWidth="1"/>
    <col min="8199" max="8199" width="4.85546875" style="326" customWidth="1"/>
    <col min="8200" max="8200" width="21.85546875" style="326" customWidth="1"/>
    <col min="8201" max="8201" width="1.85546875" style="326" customWidth="1"/>
    <col min="8202" max="8202" width="11.7109375" style="326" customWidth="1"/>
    <col min="8203" max="8203" width="4" style="326" customWidth="1"/>
    <col min="8204" max="8204" width="10.85546875" style="326" customWidth="1"/>
    <col min="8205" max="8205" width="11.28515625" style="326" customWidth="1"/>
    <col min="8206" max="8206" width="9.85546875" style="326" customWidth="1"/>
    <col min="8207" max="8207" width="11.140625" style="326"/>
    <col min="8208" max="8208" width="6" style="326" customWidth="1"/>
    <col min="8209" max="8209" width="13.7109375" style="326" customWidth="1"/>
    <col min="8210" max="8210" width="16.42578125" style="326" customWidth="1"/>
    <col min="8211" max="8211" width="1.85546875" style="326" customWidth="1"/>
    <col min="8212" max="8448" width="11.140625" style="326"/>
    <col min="8449" max="8449" width="4.140625" style="326" customWidth="1"/>
    <col min="8450" max="8450" width="4.7109375" style="326" customWidth="1"/>
    <col min="8451" max="8451" width="4.42578125" style="326" customWidth="1"/>
    <col min="8452" max="8452" width="8.28515625" style="326" customWidth="1"/>
    <col min="8453" max="8453" width="18.85546875" style="326" customWidth="1"/>
    <col min="8454" max="8454" width="4.140625" style="326" customWidth="1"/>
    <col min="8455" max="8455" width="4.85546875" style="326" customWidth="1"/>
    <col min="8456" max="8456" width="21.85546875" style="326" customWidth="1"/>
    <col min="8457" max="8457" width="1.85546875" style="326" customWidth="1"/>
    <col min="8458" max="8458" width="11.7109375" style="326" customWidth="1"/>
    <col min="8459" max="8459" width="4" style="326" customWidth="1"/>
    <col min="8460" max="8460" width="10.85546875" style="326" customWidth="1"/>
    <col min="8461" max="8461" width="11.28515625" style="326" customWidth="1"/>
    <col min="8462" max="8462" width="9.85546875" style="326" customWidth="1"/>
    <col min="8463" max="8463" width="11.140625" style="326"/>
    <col min="8464" max="8464" width="6" style="326" customWidth="1"/>
    <col min="8465" max="8465" width="13.7109375" style="326" customWidth="1"/>
    <col min="8466" max="8466" width="16.42578125" style="326" customWidth="1"/>
    <col min="8467" max="8467" width="1.85546875" style="326" customWidth="1"/>
    <col min="8468" max="8704" width="11.140625" style="326"/>
    <col min="8705" max="8705" width="4.140625" style="326" customWidth="1"/>
    <col min="8706" max="8706" width="4.7109375" style="326" customWidth="1"/>
    <col min="8707" max="8707" width="4.42578125" style="326" customWidth="1"/>
    <col min="8708" max="8708" width="8.28515625" style="326" customWidth="1"/>
    <col min="8709" max="8709" width="18.85546875" style="326" customWidth="1"/>
    <col min="8710" max="8710" width="4.140625" style="326" customWidth="1"/>
    <col min="8711" max="8711" width="4.85546875" style="326" customWidth="1"/>
    <col min="8712" max="8712" width="21.85546875" style="326" customWidth="1"/>
    <col min="8713" max="8713" width="1.85546875" style="326" customWidth="1"/>
    <col min="8714" max="8714" width="11.7109375" style="326" customWidth="1"/>
    <col min="8715" max="8715" width="4" style="326" customWidth="1"/>
    <col min="8716" max="8716" width="10.85546875" style="326" customWidth="1"/>
    <col min="8717" max="8717" width="11.28515625" style="326" customWidth="1"/>
    <col min="8718" max="8718" width="9.85546875" style="326" customWidth="1"/>
    <col min="8719" max="8719" width="11.140625" style="326"/>
    <col min="8720" max="8720" width="6" style="326" customWidth="1"/>
    <col min="8721" max="8721" width="13.7109375" style="326" customWidth="1"/>
    <col min="8722" max="8722" width="16.42578125" style="326" customWidth="1"/>
    <col min="8723" max="8723" width="1.85546875" style="326" customWidth="1"/>
    <col min="8724" max="8960" width="11.140625" style="326"/>
    <col min="8961" max="8961" width="4.140625" style="326" customWidth="1"/>
    <col min="8962" max="8962" width="4.7109375" style="326" customWidth="1"/>
    <col min="8963" max="8963" width="4.42578125" style="326" customWidth="1"/>
    <col min="8964" max="8964" width="8.28515625" style="326" customWidth="1"/>
    <col min="8965" max="8965" width="18.85546875" style="326" customWidth="1"/>
    <col min="8966" max="8966" width="4.140625" style="326" customWidth="1"/>
    <col min="8967" max="8967" width="4.85546875" style="326" customWidth="1"/>
    <col min="8968" max="8968" width="21.85546875" style="326" customWidth="1"/>
    <col min="8969" max="8969" width="1.85546875" style="326" customWidth="1"/>
    <col min="8970" max="8970" width="11.7109375" style="326" customWidth="1"/>
    <col min="8971" max="8971" width="4" style="326" customWidth="1"/>
    <col min="8972" max="8972" width="10.85546875" style="326" customWidth="1"/>
    <col min="8973" max="8973" width="11.28515625" style="326" customWidth="1"/>
    <col min="8974" max="8974" width="9.85546875" style="326" customWidth="1"/>
    <col min="8975" max="8975" width="11.140625" style="326"/>
    <col min="8976" max="8976" width="6" style="326" customWidth="1"/>
    <col min="8977" max="8977" width="13.7109375" style="326" customWidth="1"/>
    <col min="8978" max="8978" width="16.42578125" style="326" customWidth="1"/>
    <col min="8979" max="8979" width="1.85546875" style="326" customWidth="1"/>
    <col min="8980" max="9216" width="11.140625" style="326"/>
    <col min="9217" max="9217" width="4.140625" style="326" customWidth="1"/>
    <col min="9218" max="9218" width="4.7109375" style="326" customWidth="1"/>
    <col min="9219" max="9219" width="4.42578125" style="326" customWidth="1"/>
    <col min="9220" max="9220" width="8.28515625" style="326" customWidth="1"/>
    <col min="9221" max="9221" width="18.85546875" style="326" customWidth="1"/>
    <col min="9222" max="9222" width="4.140625" style="326" customWidth="1"/>
    <col min="9223" max="9223" width="4.85546875" style="326" customWidth="1"/>
    <col min="9224" max="9224" width="21.85546875" style="326" customWidth="1"/>
    <col min="9225" max="9225" width="1.85546875" style="326" customWidth="1"/>
    <col min="9226" max="9226" width="11.7109375" style="326" customWidth="1"/>
    <col min="9227" max="9227" width="4" style="326" customWidth="1"/>
    <col min="9228" max="9228" width="10.85546875" style="326" customWidth="1"/>
    <col min="9229" max="9229" width="11.28515625" style="326" customWidth="1"/>
    <col min="9230" max="9230" width="9.85546875" style="326" customWidth="1"/>
    <col min="9231" max="9231" width="11.140625" style="326"/>
    <col min="9232" max="9232" width="6" style="326" customWidth="1"/>
    <col min="9233" max="9233" width="13.7109375" style="326" customWidth="1"/>
    <col min="9234" max="9234" width="16.42578125" style="326" customWidth="1"/>
    <col min="9235" max="9235" width="1.85546875" style="326" customWidth="1"/>
    <col min="9236" max="9472" width="11.140625" style="326"/>
    <col min="9473" max="9473" width="4.140625" style="326" customWidth="1"/>
    <col min="9474" max="9474" width="4.7109375" style="326" customWidth="1"/>
    <col min="9475" max="9475" width="4.42578125" style="326" customWidth="1"/>
    <col min="9476" max="9476" width="8.28515625" style="326" customWidth="1"/>
    <col min="9477" max="9477" width="18.85546875" style="326" customWidth="1"/>
    <col min="9478" max="9478" width="4.140625" style="326" customWidth="1"/>
    <col min="9479" max="9479" width="4.85546875" style="326" customWidth="1"/>
    <col min="9480" max="9480" width="21.85546875" style="326" customWidth="1"/>
    <col min="9481" max="9481" width="1.85546875" style="326" customWidth="1"/>
    <col min="9482" max="9482" width="11.7109375" style="326" customWidth="1"/>
    <col min="9483" max="9483" width="4" style="326" customWidth="1"/>
    <col min="9484" max="9484" width="10.85546875" style="326" customWidth="1"/>
    <col min="9485" max="9485" width="11.28515625" style="326" customWidth="1"/>
    <col min="9486" max="9486" width="9.85546875" style="326" customWidth="1"/>
    <col min="9487" max="9487" width="11.140625" style="326"/>
    <col min="9488" max="9488" width="6" style="326" customWidth="1"/>
    <col min="9489" max="9489" width="13.7109375" style="326" customWidth="1"/>
    <col min="9490" max="9490" width="16.42578125" style="326" customWidth="1"/>
    <col min="9491" max="9491" width="1.85546875" style="326" customWidth="1"/>
    <col min="9492" max="9728" width="11.140625" style="326"/>
    <col min="9729" max="9729" width="4.140625" style="326" customWidth="1"/>
    <col min="9730" max="9730" width="4.7109375" style="326" customWidth="1"/>
    <col min="9731" max="9731" width="4.42578125" style="326" customWidth="1"/>
    <col min="9732" max="9732" width="8.28515625" style="326" customWidth="1"/>
    <col min="9733" max="9733" width="18.85546875" style="326" customWidth="1"/>
    <col min="9734" max="9734" width="4.140625" style="326" customWidth="1"/>
    <col min="9735" max="9735" width="4.85546875" style="326" customWidth="1"/>
    <col min="9736" max="9736" width="21.85546875" style="326" customWidth="1"/>
    <col min="9737" max="9737" width="1.85546875" style="326" customWidth="1"/>
    <col min="9738" max="9738" width="11.7109375" style="326" customWidth="1"/>
    <col min="9739" max="9739" width="4" style="326" customWidth="1"/>
    <col min="9740" max="9740" width="10.85546875" style="326" customWidth="1"/>
    <col min="9741" max="9741" width="11.28515625" style="326" customWidth="1"/>
    <col min="9742" max="9742" width="9.85546875" style="326" customWidth="1"/>
    <col min="9743" max="9743" width="11.140625" style="326"/>
    <col min="9744" max="9744" width="6" style="326" customWidth="1"/>
    <col min="9745" max="9745" width="13.7109375" style="326" customWidth="1"/>
    <col min="9746" max="9746" width="16.42578125" style="326" customWidth="1"/>
    <col min="9747" max="9747" width="1.85546875" style="326" customWidth="1"/>
    <col min="9748" max="9984" width="11.140625" style="326"/>
    <col min="9985" max="9985" width="4.140625" style="326" customWidth="1"/>
    <col min="9986" max="9986" width="4.7109375" style="326" customWidth="1"/>
    <col min="9987" max="9987" width="4.42578125" style="326" customWidth="1"/>
    <col min="9988" max="9988" width="8.28515625" style="326" customWidth="1"/>
    <col min="9989" max="9989" width="18.85546875" style="326" customWidth="1"/>
    <col min="9990" max="9990" width="4.140625" style="326" customWidth="1"/>
    <col min="9991" max="9991" width="4.85546875" style="326" customWidth="1"/>
    <col min="9992" max="9992" width="21.85546875" style="326" customWidth="1"/>
    <col min="9993" max="9993" width="1.85546875" style="326" customWidth="1"/>
    <col min="9994" max="9994" width="11.7109375" style="326" customWidth="1"/>
    <col min="9995" max="9995" width="4" style="326" customWidth="1"/>
    <col min="9996" max="9996" width="10.85546875" style="326" customWidth="1"/>
    <col min="9997" max="9997" width="11.28515625" style="326" customWidth="1"/>
    <col min="9998" max="9998" width="9.85546875" style="326" customWidth="1"/>
    <col min="9999" max="9999" width="11.140625" style="326"/>
    <col min="10000" max="10000" width="6" style="326" customWidth="1"/>
    <col min="10001" max="10001" width="13.7109375" style="326" customWidth="1"/>
    <col min="10002" max="10002" width="16.42578125" style="326" customWidth="1"/>
    <col min="10003" max="10003" width="1.85546875" style="326" customWidth="1"/>
    <col min="10004" max="10240" width="11.140625" style="326"/>
    <col min="10241" max="10241" width="4.140625" style="326" customWidth="1"/>
    <col min="10242" max="10242" width="4.7109375" style="326" customWidth="1"/>
    <col min="10243" max="10243" width="4.42578125" style="326" customWidth="1"/>
    <col min="10244" max="10244" width="8.28515625" style="326" customWidth="1"/>
    <col min="10245" max="10245" width="18.85546875" style="326" customWidth="1"/>
    <col min="10246" max="10246" width="4.140625" style="326" customWidth="1"/>
    <col min="10247" max="10247" width="4.85546875" style="326" customWidth="1"/>
    <col min="10248" max="10248" width="21.85546875" style="326" customWidth="1"/>
    <col min="10249" max="10249" width="1.85546875" style="326" customWidth="1"/>
    <col min="10250" max="10250" width="11.7109375" style="326" customWidth="1"/>
    <col min="10251" max="10251" width="4" style="326" customWidth="1"/>
    <col min="10252" max="10252" width="10.85546875" style="326" customWidth="1"/>
    <col min="10253" max="10253" width="11.28515625" style="326" customWidth="1"/>
    <col min="10254" max="10254" width="9.85546875" style="326" customWidth="1"/>
    <col min="10255" max="10255" width="11.140625" style="326"/>
    <col min="10256" max="10256" width="6" style="326" customWidth="1"/>
    <col min="10257" max="10257" width="13.7109375" style="326" customWidth="1"/>
    <col min="10258" max="10258" width="16.42578125" style="326" customWidth="1"/>
    <col min="10259" max="10259" width="1.85546875" style="326" customWidth="1"/>
    <col min="10260" max="10496" width="11.140625" style="326"/>
    <col min="10497" max="10497" width="4.140625" style="326" customWidth="1"/>
    <col min="10498" max="10498" width="4.7109375" style="326" customWidth="1"/>
    <col min="10499" max="10499" width="4.42578125" style="326" customWidth="1"/>
    <col min="10500" max="10500" width="8.28515625" style="326" customWidth="1"/>
    <col min="10501" max="10501" width="18.85546875" style="326" customWidth="1"/>
    <col min="10502" max="10502" width="4.140625" style="326" customWidth="1"/>
    <col min="10503" max="10503" width="4.85546875" style="326" customWidth="1"/>
    <col min="10504" max="10504" width="21.85546875" style="326" customWidth="1"/>
    <col min="10505" max="10505" width="1.85546875" style="326" customWidth="1"/>
    <col min="10506" max="10506" width="11.7109375" style="326" customWidth="1"/>
    <col min="10507" max="10507" width="4" style="326" customWidth="1"/>
    <col min="10508" max="10508" width="10.85546875" style="326" customWidth="1"/>
    <col min="10509" max="10509" width="11.28515625" style="326" customWidth="1"/>
    <col min="10510" max="10510" width="9.85546875" style="326" customWidth="1"/>
    <col min="10511" max="10511" width="11.140625" style="326"/>
    <col min="10512" max="10512" width="6" style="326" customWidth="1"/>
    <col min="10513" max="10513" width="13.7109375" style="326" customWidth="1"/>
    <col min="10514" max="10514" width="16.42578125" style="326" customWidth="1"/>
    <col min="10515" max="10515" width="1.85546875" style="326" customWidth="1"/>
    <col min="10516" max="10752" width="11.140625" style="326"/>
    <col min="10753" max="10753" width="4.140625" style="326" customWidth="1"/>
    <col min="10754" max="10754" width="4.7109375" style="326" customWidth="1"/>
    <col min="10755" max="10755" width="4.42578125" style="326" customWidth="1"/>
    <col min="10756" max="10756" width="8.28515625" style="326" customWidth="1"/>
    <col min="10757" max="10757" width="18.85546875" style="326" customWidth="1"/>
    <col min="10758" max="10758" width="4.140625" style="326" customWidth="1"/>
    <col min="10759" max="10759" width="4.85546875" style="326" customWidth="1"/>
    <col min="10760" max="10760" width="21.85546875" style="326" customWidth="1"/>
    <col min="10761" max="10761" width="1.85546875" style="326" customWidth="1"/>
    <col min="10762" max="10762" width="11.7109375" style="326" customWidth="1"/>
    <col min="10763" max="10763" width="4" style="326" customWidth="1"/>
    <col min="10764" max="10764" width="10.85546875" style="326" customWidth="1"/>
    <col min="10765" max="10765" width="11.28515625" style="326" customWidth="1"/>
    <col min="10766" max="10766" width="9.85546875" style="326" customWidth="1"/>
    <col min="10767" max="10767" width="11.140625" style="326"/>
    <col min="10768" max="10768" width="6" style="326" customWidth="1"/>
    <col min="10769" max="10769" width="13.7109375" style="326" customWidth="1"/>
    <col min="10770" max="10770" width="16.42578125" style="326" customWidth="1"/>
    <col min="10771" max="10771" width="1.85546875" style="326" customWidth="1"/>
    <col min="10772" max="11008" width="11.140625" style="326"/>
    <col min="11009" max="11009" width="4.140625" style="326" customWidth="1"/>
    <col min="11010" max="11010" width="4.7109375" style="326" customWidth="1"/>
    <col min="11011" max="11011" width="4.42578125" style="326" customWidth="1"/>
    <col min="11012" max="11012" width="8.28515625" style="326" customWidth="1"/>
    <col min="11013" max="11013" width="18.85546875" style="326" customWidth="1"/>
    <col min="11014" max="11014" width="4.140625" style="326" customWidth="1"/>
    <col min="11015" max="11015" width="4.85546875" style="326" customWidth="1"/>
    <col min="11016" max="11016" width="21.85546875" style="326" customWidth="1"/>
    <col min="11017" max="11017" width="1.85546875" style="326" customWidth="1"/>
    <col min="11018" max="11018" width="11.7109375" style="326" customWidth="1"/>
    <col min="11019" max="11019" width="4" style="326" customWidth="1"/>
    <col min="11020" max="11020" width="10.85546875" style="326" customWidth="1"/>
    <col min="11021" max="11021" width="11.28515625" style="326" customWidth="1"/>
    <col min="11022" max="11022" width="9.85546875" style="326" customWidth="1"/>
    <col min="11023" max="11023" width="11.140625" style="326"/>
    <col min="11024" max="11024" width="6" style="326" customWidth="1"/>
    <col min="11025" max="11025" width="13.7109375" style="326" customWidth="1"/>
    <col min="11026" max="11026" width="16.42578125" style="326" customWidth="1"/>
    <col min="11027" max="11027" width="1.85546875" style="326" customWidth="1"/>
    <col min="11028" max="11264" width="11.140625" style="326"/>
    <col min="11265" max="11265" width="4.140625" style="326" customWidth="1"/>
    <col min="11266" max="11266" width="4.7109375" style="326" customWidth="1"/>
    <col min="11267" max="11267" width="4.42578125" style="326" customWidth="1"/>
    <col min="11268" max="11268" width="8.28515625" style="326" customWidth="1"/>
    <col min="11269" max="11269" width="18.85546875" style="326" customWidth="1"/>
    <col min="11270" max="11270" width="4.140625" style="326" customWidth="1"/>
    <col min="11271" max="11271" width="4.85546875" style="326" customWidth="1"/>
    <col min="11272" max="11272" width="21.85546875" style="326" customWidth="1"/>
    <col min="11273" max="11273" width="1.85546875" style="326" customWidth="1"/>
    <col min="11274" max="11274" width="11.7109375" style="326" customWidth="1"/>
    <col min="11275" max="11275" width="4" style="326" customWidth="1"/>
    <col min="11276" max="11276" width="10.85546875" style="326" customWidth="1"/>
    <col min="11277" max="11277" width="11.28515625" style="326" customWidth="1"/>
    <col min="11278" max="11278" width="9.85546875" style="326" customWidth="1"/>
    <col min="11279" max="11279" width="11.140625" style="326"/>
    <col min="11280" max="11280" width="6" style="326" customWidth="1"/>
    <col min="11281" max="11281" width="13.7109375" style="326" customWidth="1"/>
    <col min="11282" max="11282" width="16.42578125" style="326" customWidth="1"/>
    <col min="11283" max="11283" width="1.85546875" style="326" customWidth="1"/>
    <col min="11284" max="11520" width="11.140625" style="326"/>
    <col min="11521" max="11521" width="4.140625" style="326" customWidth="1"/>
    <col min="11522" max="11522" width="4.7109375" style="326" customWidth="1"/>
    <col min="11523" max="11523" width="4.42578125" style="326" customWidth="1"/>
    <col min="11524" max="11524" width="8.28515625" style="326" customWidth="1"/>
    <col min="11525" max="11525" width="18.85546875" style="326" customWidth="1"/>
    <col min="11526" max="11526" width="4.140625" style="326" customWidth="1"/>
    <col min="11527" max="11527" width="4.85546875" style="326" customWidth="1"/>
    <col min="11528" max="11528" width="21.85546875" style="326" customWidth="1"/>
    <col min="11529" max="11529" width="1.85546875" style="326" customWidth="1"/>
    <col min="11530" max="11530" width="11.7109375" style="326" customWidth="1"/>
    <col min="11531" max="11531" width="4" style="326" customWidth="1"/>
    <col min="11532" max="11532" width="10.85546875" style="326" customWidth="1"/>
    <col min="11533" max="11533" width="11.28515625" style="326" customWidth="1"/>
    <col min="11534" max="11534" width="9.85546875" style="326" customWidth="1"/>
    <col min="11535" max="11535" width="11.140625" style="326"/>
    <col min="11536" max="11536" width="6" style="326" customWidth="1"/>
    <col min="11537" max="11537" width="13.7109375" style="326" customWidth="1"/>
    <col min="11538" max="11538" width="16.42578125" style="326" customWidth="1"/>
    <col min="11539" max="11539" width="1.85546875" style="326" customWidth="1"/>
    <col min="11540" max="11776" width="11.140625" style="326"/>
    <col min="11777" max="11777" width="4.140625" style="326" customWidth="1"/>
    <col min="11778" max="11778" width="4.7109375" style="326" customWidth="1"/>
    <col min="11779" max="11779" width="4.42578125" style="326" customWidth="1"/>
    <col min="11780" max="11780" width="8.28515625" style="326" customWidth="1"/>
    <col min="11781" max="11781" width="18.85546875" style="326" customWidth="1"/>
    <col min="11782" max="11782" width="4.140625" style="326" customWidth="1"/>
    <col min="11783" max="11783" width="4.85546875" style="326" customWidth="1"/>
    <col min="11784" max="11784" width="21.85546875" style="326" customWidth="1"/>
    <col min="11785" max="11785" width="1.85546875" style="326" customWidth="1"/>
    <col min="11786" max="11786" width="11.7109375" style="326" customWidth="1"/>
    <col min="11787" max="11787" width="4" style="326" customWidth="1"/>
    <col min="11788" max="11788" width="10.85546875" style="326" customWidth="1"/>
    <col min="11789" max="11789" width="11.28515625" style="326" customWidth="1"/>
    <col min="11790" max="11790" width="9.85546875" style="326" customWidth="1"/>
    <col min="11791" max="11791" width="11.140625" style="326"/>
    <col min="11792" max="11792" width="6" style="326" customWidth="1"/>
    <col min="11793" max="11793" width="13.7109375" style="326" customWidth="1"/>
    <col min="11794" max="11794" width="16.42578125" style="326" customWidth="1"/>
    <col min="11795" max="11795" width="1.85546875" style="326" customWidth="1"/>
    <col min="11796" max="12032" width="11.140625" style="326"/>
    <col min="12033" max="12033" width="4.140625" style="326" customWidth="1"/>
    <col min="12034" max="12034" width="4.7109375" style="326" customWidth="1"/>
    <col min="12035" max="12035" width="4.42578125" style="326" customWidth="1"/>
    <col min="12036" max="12036" width="8.28515625" style="326" customWidth="1"/>
    <col min="12037" max="12037" width="18.85546875" style="326" customWidth="1"/>
    <col min="12038" max="12038" width="4.140625" style="326" customWidth="1"/>
    <col min="12039" max="12039" width="4.85546875" style="326" customWidth="1"/>
    <col min="12040" max="12040" width="21.85546875" style="326" customWidth="1"/>
    <col min="12041" max="12041" width="1.85546875" style="326" customWidth="1"/>
    <col min="12042" max="12042" width="11.7109375" style="326" customWidth="1"/>
    <col min="12043" max="12043" width="4" style="326" customWidth="1"/>
    <col min="12044" max="12044" width="10.85546875" style="326" customWidth="1"/>
    <col min="12045" max="12045" width="11.28515625" style="326" customWidth="1"/>
    <col min="12046" max="12046" width="9.85546875" style="326" customWidth="1"/>
    <col min="12047" max="12047" width="11.140625" style="326"/>
    <col min="12048" max="12048" width="6" style="326" customWidth="1"/>
    <col min="12049" max="12049" width="13.7109375" style="326" customWidth="1"/>
    <col min="12050" max="12050" width="16.42578125" style="326" customWidth="1"/>
    <col min="12051" max="12051" width="1.85546875" style="326" customWidth="1"/>
    <col min="12052" max="12288" width="11.140625" style="326"/>
    <col min="12289" max="12289" width="4.140625" style="326" customWidth="1"/>
    <col min="12290" max="12290" width="4.7109375" style="326" customWidth="1"/>
    <col min="12291" max="12291" width="4.42578125" style="326" customWidth="1"/>
    <col min="12292" max="12292" width="8.28515625" style="326" customWidth="1"/>
    <col min="12293" max="12293" width="18.85546875" style="326" customWidth="1"/>
    <col min="12294" max="12294" width="4.140625" style="326" customWidth="1"/>
    <col min="12295" max="12295" width="4.85546875" style="326" customWidth="1"/>
    <col min="12296" max="12296" width="21.85546875" style="326" customWidth="1"/>
    <col min="12297" max="12297" width="1.85546875" style="326" customWidth="1"/>
    <col min="12298" max="12298" width="11.7109375" style="326" customWidth="1"/>
    <col min="12299" max="12299" width="4" style="326" customWidth="1"/>
    <col min="12300" max="12300" width="10.85546875" style="326" customWidth="1"/>
    <col min="12301" max="12301" width="11.28515625" style="326" customWidth="1"/>
    <col min="12302" max="12302" width="9.85546875" style="326" customWidth="1"/>
    <col min="12303" max="12303" width="11.140625" style="326"/>
    <col min="12304" max="12304" width="6" style="326" customWidth="1"/>
    <col min="12305" max="12305" width="13.7109375" style="326" customWidth="1"/>
    <col min="12306" max="12306" width="16.42578125" style="326" customWidth="1"/>
    <col min="12307" max="12307" width="1.85546875" style="326" customWidth="1"/>
    <col min="12308" max="12544" width="11.140625" style="326"/>
    <col min="12545" max="12545" width="4.140625" style="326" customWidth="1"/>
    <col min="12546" max="12546" width="4.7109375" style="326" customWidth="1"/>
    <col min="12547" max="12547" width="4.42578125" style="326" customWidth="1"/>
    <col min="12548" max="12548" width="8.28515625" style="326" customWidth="1"/>
    <col min="12549" max="12549" width="18.85546875" style="326" customWidth="1"/>
    <col min="12550" max="12550" width="4.140625" style="326" customWidth="1"/>
    <col min="12551" max="12551" width="4.85546875" style="326" customWidth="1"/>
    <col min="12552" max="12552" width="21.85546875" style="326" customWidth="1"/>
    <col min="12553" max="12553" width="1.85546875" style="326" customWidth="1"/>
    <col min="12554" max="12554" width="11.7109375" style="326" customWidth="1"/>
    <col min="12555" max="12555" width="4" style="326" customWidth="1"/>
    <col min="12556" max="12556" width="10.85546875" style="326" customWidth="1"/>
    <col min="12557" max="12557" width="11.28515625" style="326" customWidth="1"/>
    <col min="12558" max="12558" width="9.85546875" style="326" customWidth="1"/>
    <col min="12559" max="12559" width="11.140625" style="326"/>
    <col min="12560" max="12560" width="6" style="326" customWidth="1"/>
    <col min="12561" max="12561" width="13.7109375" style="326" customWidth="1"/>
    <col min="12562" max="12562" width="16.42578125" style="326" customWidth="1"/>
    <col min="12563" max="12563" width="1.85546875" style="326" customWidth="1"/>
    <col min="12564" max="12800" width="11.140625" style="326"/>
    <col min="12801" max="12801" width="4.140625" style="326" customWidth="1"/>
    <col min="12802" max="12802" width="4.7109375" style="326" customWidth="1"/>
    <col min="12803" max="12803" width="4.42578125" style="326" customWidth="1"/>
    <col min="12804" max="12804" width="8.28515625" style="326" customWidth="1"/>
    <col min="12805" max="12805" width="18.85546875" style="326" customWidth="1"/>
    <col min="12806" max="12806" width="4.140625" style="326" customWidth="1"/>
    <col min="12807" max="12807" width="4.85546875" style="326" customWidth="1"/>
    <col min="12808" max="12808" width="21.85546875" style="326" customWidth="1"/>
    <col min="12809" max="12809" width="1.85546875" style="326" customWidth="1"/>
    <col min="12810" max="12810" width="11.7109375" style="326" customWidth="1"/>
    <col min="12811" max="12811" width="4" style="326" customWidth="1"/>
    <col min="12812" max="12812" width="10.85546875" style="326" customWidth="1"/>
    <col min="12813" max="12813" width="11.28515625" style="326" customWidth="1"/>
    <col min="12814" max="12814" width="9.85546875" style="326" customWidth="1"/>
    <col min="12815" max="12815" width="11.140625" style="326"/>
    <col min="12816" max="12816" width="6" style="326" customWidth="1"/>
    <col min="12817" max="12817" width="13.7109375" style="326" customWidth="1"/>
    <col min="12818" max="12818" width="16.42578125" style="326" customWidth="1"/>
    <col min="12819" max="12819" width="1.85546875" style="326" customWidth="1"/>
    <col min="12820" max="13056" width="11.140625" style="326"/>
    <col min="13057" max="13057" width="4.140625" style="326" customWidth="1"/>
    <col min="13058" max="13058" width="4.7109375" style="326" customWidth="1"/>
    <col min="13059" max="13059" width="4.42578125" style="326" customWidth="1"/>
    <col min="13060" max="13060" width="8.28515625" style="326" customWidth="1"/>
    <col min="13061" max="13061" width="18.85546875" style="326" customWidth="1"/>
    <col min="13062" max="13062" width="4.140625" style="326" customWidth="1"/>
    <col min="13063" max="13063" width="4.85546875" style="326" customWidth="1"/>
    <col min="13064" max="13064" width="21.85546875" style="326" customWidth="1"/>
    <col min="13065" max="13065" width="1.85546875" style="326" customWidth="1"/>
    <col min="13066" max="13066" width="11.7109375" style="326" customWidth="1"/>
    <col min="13067" max="13067" width="4" style="326" customWidth="1"/>
    <col min="13068" max="13068" width="10.85546875" style="326" customWidth="1"/>
    <col min="13069" max="13069" width="11.28515625" style="326" customWidth="1"/>
    <col min="13070" max="13070" width="9.85546875" style="326" customWidth="1"/>
    <col min="13071" max="13071" width="11.140625" style="326"/>
    <col min="13072" max="13072" width="6" style="326" customWidth="1"/>
    <col min="13073" max="13073" width="13.7109375" style="326" customWidth="1"/>
    <col min="13074" max="13074" width="16.42578125" style="326" customWidth="1"/>
    <col min="13075" max="13075" width="1.85546875" style="326" customWidth="1"/>
    <col min="13076" max="13312" width="11.140625" style="326"/>
    <col min="13313" max="13313" width="4.140625" style="326" customWidth="1"/>
    <col min="13314" max="13314" width="4.7109375" style="326" customWidth="1"/>
    <col min="13315" max="13315" width="4.42578125" style="326" customWidth="1"/>
    <col min="13316" max="13316" width="8.28515625" style="326" customWidth="1"/>
    <col min="13317" max="13317" width="18.85546875" style="326" customWidth="1"/>
    <col min="13318" max="13318" width="4.140625" style="326" customWidth="1"/>
    <col min="13319" max="13319" width="4.85546875" style="326" customWidth="1"/>
    <col min="13320" max="13320" width="21.85546875" style="326" customWidth="1"/>
    <col min="13321" max="13321" width="1.85546875" style="326" customWidth="1"/>
    <col min="13322" max="13322" width="11.7109375" style="326" customWidth="1"/>
    <col min="13323" max="13323" width="4" style="326" customWidth="1"/>
    <col min="13324" max="13324" width="10.85546875" style="326" customWidth="1"/>
    <col min="13325" max="13325" width="11.28515625" style="326" customWidth="1"/>
    <col min="13326" max="13326" width="9.85546875" style="326" customWidth="1"/>
    <col min="13327" max="13327" width="11.140625" style="326"/>
    <col min="13328" max="13328" width="6" style="326" customWidth="1"/>
    <col min="13329" max="13329" width="13.7109375" style="326" customWidth="1"/>
    <col min="13330" max="13330" width="16.42578125" style="326" customWidth="1"/>
    <col min="13331" max="13331" width="1.85546875" style="326" customWidth="1"/>
    <col min="13332" max="13568" width="11.140625" style="326"/>
    <col min="13569" max="13569" width="4.140625" style="326" customWidth="1"/>
    <col min="13570" max="13570" width="4.7109375" style="326" customWidth="1"/>
    <col min="13571" max="13571" width="4.42578125" style="326" customWidth="1"/>
    <col min="13572" max="13572" width="8.28515625" style="326" customWidth="1"/>
    <col min="13573" max="13573" width="18.85546875" style="326" customWidth="1"/>
    <col min="13574" max="13574" width="4.140625" style="326" customWidth="1"/>
    <col min="13575" max="13575" width="4.85546875" style="326" customWidth="1"/>
    <col min="13576" max="13576" width="21.85546875" style="326" customWidth="1"/>
    <col min="13577" max="13577" width="1.85546875" style="326" customWidth="1"/>
    <col min="13578" max="13578" width="11.7109375" style="326" customWidth="1"/>
    <col min="13579" max="13579" width="4" style="326" customWidth="1"/>
    <col min="13580" max="13580" width="10.85546875" style="326" customWidth="1"/>
    <col min="13581" max="13581" width="11.28515625" style="326" customWidth="1"/>
    <col min="13582" max="13582" width="9.85546875" style="326" customWidth="1"/>
    <col min="13583" max="13583" width="11.140625" style="326"/>
    <col min="13584" max="13584" width="6" style="326" customWidth="1"/>
    <col min="13585" max="13585" width="13.7109375" style="326" customWidth="1"/>
    <col min="13586" max="13586" width="16.42578125" style="326" customWidth="1"/>
    <col min="13587" max="13587" width="1.85546875" style="326" customWidth="1"/>
    <col min="13588" max="13824" width="11.140625" style="326"/>
    <col min="13825" max="13825" width="4.140625" style="326" customWidth="1"/>
    <col min="13826" max="13826" width="4.7109375" style="326" customWidth="1"/>
    <col min="13827" max="13827" width="4.42578125" style="326" customWidth="1"/>
    <col min="13828" max="13828" width="8.28515625" style="326" customWidth="1"/>
    <col min="13829" max="13829" width="18.85546875" style="326" customWidth="1"/>
    <col min="13830" max="13830" width="4.140625" style="326" customWidth="1"/>
    <col min="13831" max="13831" width="4.85546875" style="326" customWidth="1"/>
    <col min="13832" max="13832" width="21.85546875" style="326" customWidth="1"/>
    <col min="13833" max="13833" width="1.85546875" style="326" customWidth="1"/>
    <col min="13834" max="13834" width="11.7109375" style="326" customWidth="1"/>
    <col min="13835" max="13835" width="4" style="326" customWidth="1"/>
    <col min="13836" max="13836" width="10.85546875" style="326" customWidth="1"/>
    <col min="13837" max="13837" width="11.28515625" style="326" customWidth="1"/>
    <col min="13838" max="13838" width="9.85546875" style="326" customWidth="1"/>
    <col min="13839" max="13839" width="11.140625" style="326"/>
    <col min="13840" max="13840" width="6" style="326" customWidth="1"/>
    <col min="13841" max="13841" width="13.7109375" style="326" customWidth="1"/>
    <col min="13842" max="13842" width="16.42578125" style="326" customWidth="1"/>
    <col min="13843" max="13843" width="1.85546875" style="326" customWidth="1"/>
    <col min="13844" max="14080" width="11.140625" style="326"/>
    <col min="14081" max="14081" width="4.140625" style="326" customWidth="1"/>
    <col min="14082" max="14082" width="4.7109375" style="326" customWidth="1"/>
    <col min="14083" max="14083" width="4.42578125" style="326" customWidth="1"/>
    <col min="14084" max="14084" width="8.28515625" style="326" customWidth="1"/>
    <col min="14085" max="14085" width="18.85546875" style="326" customWidth="1"/>
    <col min="14086" max="14086" width="4.140625" style="326" customWidth="1"/>
    <col min="14087" max="14087" width="4.85546875" style="326" customWidth="1"/>
    <col min="14088" max="14088" width="21.85546875" style="326" customWidth="1"/>
    <col min="14089" max="14089" width="1.85546875" style="326" customWidth="1"/>
    <col min="14090" max="14090" width="11.7109375" style="326" customWidth="1"/>
    <col min="14091" max="14091" width="4" style="326" customWidth="1"/>
    <col min="14092" max="14092" width="10.85546875" style="326" customWidth="1"/>
    <col min="14093" max="14093" width="11.28515625" style="326" customWidth="1"/>
    <col min="14094" max="14094" width="9.85546875" style="326" customWidth="1"/>
    <col min="14095" max="14095" width="11.140625" style="326"/>
    <col min="14096" max="14096" width="6" style="326" customWidth="1"/>
    <col min="14097" max="14097" width="13.7109375" style="326" customWidth="1"/>
    <col min="14098" max="14098" width="16.42578125" style="326" customWidth="1"/>
    <col min="14099" max="14099" width="1.85546875" style="326" customWidth="1"/>
    <col min="14100" max="14336" width="11.140625" style="326"/>
    <col min="14337" max="14337" width="4.140625" style="326" customWidth="1"/>
    <col min="14338" max="14338" width="4.7109375" style="326" customWidth="1"/>
    <col min="14339" max="14339" width="4.42578125" style="326" customWidth="1"/>
    <col min="14340" max="14340" width="8.28515625" style="326" customWidth="1"/>
    <col min="14341" max="14341" width="18.85546875" style="326" customWidth="1"/>
    <col min="14342" max="14342" width="4.140625" style="326" customWidth="1"/>
    <col min="14343" max="14343" width="4.85546875" style="326" customWidth="1"/>
    <col min="14344" max="14344" width="21.85546875" style="326" customWidth="1"/>
    <col min="14345" max="14345" width="1.85546875" style="326" customWidth="1"/>
    <col min="14346" max="14346" width="11.7109375" style="326" customWidth="1"/>
    <col min="14347" max="14347" width="4" style="326" customWidth="1"/>
    <col min="14348" max="14348" width="10.85546875" style="326" customWidth="1"/>
    <col min="14349" max="14349" width="11.28515625" style="326" customWidth="1"/>
    <col min="14350" max="14350" width="9.85546875" style="326" customWidth="1"/>
    <col min="14351" max="14351" width="11.140625" style="326"/>
    <col min="14352" max="14352" width="6" style="326" customWidth="1"/>
    <col min="14353" max="14353" width="13.7109375" style="326" customWidth="1"/>
    <col min="14354" max="14354" width="16.42578125" style="326" customWidth="1"/>
    <col min="14355" max="14355" width="1.85546875" style="326" customWidth="1"/>
    <col min="14356" max="14592" width="11.140625" style="326"/>
    <col min="14593" max="14593" width="4.140625" style="326" customWidth="1"/>
    <col min="14594" max="14594" width="4.7109375" style="326" customWidth="1"/>
    <col min="14595" max="14595" width="4.42578125" style="326" customWidth="1"/>
    <col min="14596" max="14596" width="8.28515625" style="326" customWidth="1"/>
    <col min="14597" max="14597" width="18.85546875" style="326" customWidth="1"/>
    <col min="14598" max="14598" width="4.140625" style="326" customWidth="1"/>
    <col min="14599" max="14599" width="4.85546875" style="326" customWidth="1"/>
    <col min="14600" max="14600" width="21.85546875" style="326" customWidth="1"/>
    <col min="14601" max="14601" width="1.85546875" style="326" customWidth="1"/>
    <col min="14602" max="14602" width="11.7109375" style="326" customWidth="1"/>
    <col min="14603" max="14603" width="4" style="326" customWidth="1"/>
    <col min="14604" max="14604" width="10.85546875" style="326" customWidth="1"/>
    <col min="14605" max="14605" width="11.28515625" style="326" customWidth="1"/>
    <col min="14606" max="14606" width="9.85546875" style="326" customWidth="1"/>
    <col min="14607" max="14607" width="11.140625" style="326"/>
    <col min="14608" max="14608" width="6" style="326" customWidth="1"/>
    <col min="14609" max="14609" width="13.7109375" style="326" customWidth="1"/>
    <col min="14610" max="14610" width="16.42578125" style="326" customWidth="1"/>
    <col min="14611" max="14611" width="1.85546875" style="326" customWidth="1"/>
    <col min="14612" max="14848" width="11.140625" style="326"/>
    <col min="14849" max="14849" width="4.140625" style="326" customWidth="1"/>
    <col min="14850" max="14850" width="4.7109375" style="326" customWidth="1"/>
    <col min="14851" max="14851" width="4.42578125" style="326" customWidth="1"/>
    <col min="14852" max="14852" width="8.28515625" style="326" customWidth="1"/>
    <col min="14853" max="14853" width="18.85546875" style="326" customWidth="1"/>
    <col min="14854" max="14854" width="4.140625" style="326" customWidth="1"/>
    <col min="14855" max="14855" width="4.85546875" style="326" customWidth="1"/>
    <col min="14856" max="14856" width="21.85546875" style="326" customWidth="1"/>
    <col min="14857" max="14857" width="1.85546875" style="326" customWidth="1"/>
    <col min="14858" max="14858" width="11.7109375" style="326" customWidth="1"/>
    <col min="14859" max="14859" width="4" style="326" customWidth="1"/>
    <col min="14860" max="14860" width="10.85546875" style="326" customWidth="1"/>
    <col min="14861" max="14861" width="11.28515625" style="326" customWidth="1"/>
    <col min="14862" max="14862" width="9.85546875" style="326" customWidth="1"/>
    <col min="14863" max="14863" width="11.140625" style="326"/>
    <col min="14864" max="14864" width="6" style="326" customWidth="1"/>
    <col min="14865" max="14865" width="13.7109375" style="326" customWidth="1"/>
    <col min="14866" max="14866" width="16.42578125" style="326" customWidth="1"/>
    <col min="14867" max="14867" width="1.85546875" style="326" customWidth="1"/>
    <col min="14868" max="15104" width="11.140625" style="326"/>
    <col min="15105" max="15105" width="4.140625" style="326" customWidth="1"/>
    <col min="15106" max="15106" width="4.7109375" style="326" customWidth="1"/>
    <col min="15107" max="15107" width="4.42578125" style="326" customWidth="1"/>
    <col min="15108" max="15108" width="8.28515625" style="326" customWidth="1"/>
    <col min="15109" max="15109" width="18.85546875" style="326" customWidth="1"/>
    <col min="15110" max="15110" width="4.140625" style="326" customWidth="1"/>
    <col min="15111" max="15111" width="4.85546875" style="326" customWidth="1"/>
    <col min="15112" max="15112" width="21.85546875" style="326" customWidth="1"/>
    <col min="15113" max="15113" width="1.85546875" style="326" customWidth="1"/>
    <col min="15114" max="15114" width="11.7109375" style="326" customWidth="1"/>
    <col min="15115" max="15115" width="4" style="326" customWidth="1"/>
    <col min="15116" max="15116" width="10.85546875" style="326" customWidth="1"/>
    <col min="15117" max="15117" width="11.28515625" style="326" customWidth="1"/>
    <col min="15118" max="15118" width="9.85546875" style="326" customWidth="1"/>
    <col min="15119" max="15119" width="11.140625" style="326"/>
    <col min="15120" max="15120" width="6" style="326" customWidth="1"/>
    <col min="15121" max="15121" width="13.7109375" style="326" customWidth="1"/>
    <col min="15122" max="15122" width="16.42578125" style="326" customWidth="1"/>
    <col min="15123" max="15123" width="1.85546875" style="326" customWidth="1"/>
    <col min="15124" max="15360" width="11.140625" style="326"/>
    <col min="15361" max="15361" width="4.140625" style="326" customWidth="1"/>
    <col min="15362" max="15362" width="4.7109375" style="326" customWidth="1"/>
    <col min="15363" max="15363" width="4.42578125" style="326" customWidth="1"/>
    <col min="15364" max="15364" width="8.28515625" style="326" customWidth="1"/>
    <col min="15365" max="15365" width="18.85546875" style="326" customWidth="1"/>
    <col min="15366" max="15366" width="4.140625" style="326" customWidth="1"/>
    <col min="15367" max="15367" width="4.85546875" style="326" customWidth="1"/>
    <col min="15368" max="15368" width="21.85546875" style="326" customWidth="1"/>
    <col min="15369" max="15369" width="1.85546875" style="326" customWidth="1"/>
    <col min="15370" max="15370" width="11.7109375" style="326" customWidth="1"/>
    <col min="15371" max="15371" width="4" style="326" customWidth="1"/>
    <col min="15372" max="15372" width="10.85546875" style="326" customWidth="1"/>
    <col min="15373" max="15373" width="11.28515625" style="326" customWidth="1"/>
    <col min="15374" max="15374" width="9.85546875" style="326" customWidth="1"/>
    <col min="15375" max="15375" width="11.140625" style="326"/>
    <col min="15376" max="15376" width="6" style="326" customWidth="1"/>
    <col min="15377" max="15377" width="13.7109375" style="326" customWidth="1"/>
    <col min="15378" max="15378" width="16.42578125" style="326" customWidth="1"/>
    <col min="15379" max="15379" width="1.85546875" style="326" customWidth="1"/>
    <col min="15380" max="15616" width="11.140625" style="326"/>
    <col min="15617" max="15617" width="4.140625" style="326" customWidth="1"/>
    <col min="15618" max="15618" width="4.7109375" style="326" customWidth="1"/>
    <col min="15619" max="15619" width="4.42578125" style="326" customWidth="1"/>
    <col min="15620" max="15620" width="8.28515625" style="326" customWidth="1"/>
    <col min="15621" max="15621" width="18.85546875" style="326" customWidth="1"/>
    <col min="15622" max="15622" width="4.140625" style="326" customWidth="1"/>
    <col min="15623" max="15623" width="4.85546875" style="326" customWidth="1"/>
    <col min="15624" max="15624" width="21.85546875" style="326" customWidth="1"/>
    <col min="15625" max="15625" width="1.85546875" style="326" customWidth="1"/>
    <col min="15626" max="15626" width="11.7109375" style="326" customWidth="1"/>
    <col min="15627" max="15627" width="4" style="326" customWidth="1"/>
    <col min="15628" max="15628" width="10.85546875" style="326" customWidth="1"/>
    <col min="15629" max="15629" width="11.28515625" style="326" customWidth="1"/>
    <col min="15630" max="15630" width="9.85546875" style="326" customWidth="1"/>
    <col min="15631" max="15631" width="11.140625" style="326"/>
    <col min="15632" max="15632" width="6" style="326" customWidth="1"/>
    <col min="15633" max="15633" width="13.7109375" style="326" customWidth="1"/>
    <col min="15634" max="15634" width="16.42578125" style="326" customWidth="1"/>
    <col min="15635" max="15635" width="1.85546875" style="326" customWidth="1"/>
    <col min="15636" max="15872" width="11.140625" style="326"/>
    <col min="15873" max="15873" width="4.140625" style="326" customWidth="1"/>
    <col min="15874" max="15874" width="4.7109375" style="326" customWidth="1"/>
    <col min="15875" max="15875" width="4.42578125" style="326" customWidth="1"/>
    <col min="15876" max="15876" width="8.28515625" style="326" customWidth="1"/>
    <col min="15877" max="15877" width="18.85546875" style="326" customWidth="1"/>
    <col min="15878" max="15878" width="4.140625" style="326" customWidth="1"/>
    <col min="15879" max="15879" width="4.85546875" style="326" customWidth="1"/>
    <col min="15880" max="15880" width="21.85546875" style="326" customWidth="1"/>
    <col min="15881" max="15881" width="1.85546875" style="326" customWidth="1"/>
    <col min="15882" max="15882" width="11.7109375" style="326" customWidth="1"/>
    <col min="15883" max="15883" width="4" style="326" customWidth="1"/>
    <col min="15884" max="15884" width="10.85546875" style="326" customWidth="1"/>
    <col min="15885" max="15885" width="11.28515625" style="326" customWidth="1"/>
    <col min="15886" max="15886" width="9.85546875" style="326" customWidth="1"/>
    <col min="15887" max="15887" width="11.140625" style="326"/>
    <col min="15888" max="15888" width="6" style="326" customWidth="1"/>
    <col min="15889" max="15889" width="13.7109375" style="326" customWidth="1"/>
    <col min="15890" max="15890" width="16.42578125" style="326" customWidth="1"/>
    <col min="15891" max="15891" width="1.85546875" style="326" customWidth="1"/>
    <col min="15892" max="16128" width="11.140625" style="326"/>
    <col min="16129" max="16129" width="4.140625" style="326" customWidth="1"/>
    <col min="16130" max="16130" width="4.7109375" style="326" customWidth="1"/>
    <col min="16131" max="16131" width="4.42578125" style="326" customWidth="1"/>
    <col min="16132" max="16132" width="8.28515625" style="326" customWidth="1"/>
    <col min="16133" max="16133" width="18.85546875" style="326" customWidth="1"/>
    <col min="16134" max="16134" width="4.140625" style="326" customWidth="1"/>
    <col min="16135" max="16135" width="4.85546875" style="326" customWidth="1"/>
    <col min="16136" max="16136" width="21.85546875" style="326" customWidth="1"/>
    <col min="16137" max="16137" width="1.85546875" style="326" customWidth="1"/>
    <col min="16138" max="16138" width="11.7109375" style="326" customWidth="1"/>
    <col min="16139" max="16139" width="4" style="326" customWidth="1"/>
    <col min="16140" max="16140" width="10.85546875" style="326" customWidth="1"/>
    <col min="16141" max="16141" width="11.28515625" style="326" customWidth="1"/>
    <col min="16142" max="16142" width="9.85546875" style="326" customWidth="1"/>
    <col min="16143" max="16143" width="11.140625" style="326"/>
    <col min="16144" max="16144" width="6" style="326" customWidth="1"/>
    <col min="16145" max="16145" width="13.7109375" style="326" customWidth="1"/>
    <col min="16146" max="16146" width="16.42578125" style="326" customWidth="1"/>
    <col min="16147" max="16147" width="1.85546875" style="326" customWidth="1"/>
    <col min="16148" max="16384" width="11.140625" style="326"/>
  </cols>
  <sheetData>
    <row r="1" spans="1:24" ht="24.75" customHeight="1" x14ac:dyDescent="0.2"/>
    <row r="2" spans="1:24" s="411" customFormat="1" ht="22.5" customHeight="1" x14ac:dyDescent="0.35">
      <c r="A2" s="414" t="s">
        <v>1030</v>
      </c>
      <c r="J2" s="413"/>
      <c r="Q2" s="413"/>
      <c r="R2" s="412"/>
    </row>
    <row r="3" spans="1:24" s="408" customFormat="1" ht="3.75" customHeight="1" x14ac:dyDescent="0.3">
      <c r="A3" s="409"/>
      <c r="B3" s="410" t="s">
        <v>241</v>
      </c>
      <c r="C3" s="409"/>
      <c r="F3" s="410"/>
      <c r="G3" s="410"/>
      <c r="H3" s="410"/>
      <c r="I3" s="410"/>
      <c r="J3" s="410"/>
      <c r="K3" s="410"/>
      <c r="Q3" s="1136" t="s">
        <v>241</v>
      </c>
      <c r="R3" s="1136"/>
      <c r="S3" s="409"/>
    </row>
    <row r="4" spans="1:24" s="406" customFormat="1" ht="5.0999999999999996" customHeight="1" x14ac:dyDescent="0.25">
      <c r="A4" s="407"/>
    </row>
    <row r="5" spans="1:24" s="403" customFormat="1" ht="4.5" customHeight="1" x14ac:dyDescent="0.25">
      <c r="A5" s="402"/>
      <c r="B5" s="404"/>
      <c r="C5" s="404"/>
      <c r="D5" s="405"/>
      <c r="E5" s="405"/>
      <c r="F5" s="405"/>
      <c r="G5" s="404"/>
      <c r="H5" s="405"/>
      <c r="I5" s="404"/>
      <c r="J5" s="404"/>
      <c r="K5" s="404"/>
    </row>
    <row r="6" spans="1:24" s="398" customFormat="1" ht="15.75" x14ac:dyDescent="0.25">
      <c r="A6" s="402"/>
      <c r="B6" s="402"/>
      <c r="E6" s="401" t="s">
        <v>331</v>
      </c>
      <c r="F6" s="1146"/>
      <c r="G6" s="1146"/>
      <c r="H6" s="1146"/>
      <c r="I6" s="1146"/>
      <c r="J6" s="1146"/>
      <c r="L6" s="400" t="s">
        <v>330</v>
      </c>
      <c r="M6" s="399" t="s">
        <v>719</v>
      </c>
      <c r="O6" s="396" t="s">
        <v>329</v>
      </c>
      <c r="P6" s="1148"/>
      <c r="Q6" s="1149"/>
      <c r="R6" s="1149"/>
    </row>
    <row r="7" spans="1:24" s="391" customFormat="1" ht="4.5" customHeight="1" x14ac:dyDescent="0.25">
      <c r="F7" s="397"/>
      <c r="G7" s="397"/>
    </row>
    <row r="8" spans="1:24" s="391" customFormat="1" ht="15.75" x14ac:dyDescent="0.25">
      <c r="E8" s="396" t="s">
        <v>328</v>
      </c>
      <c r="F8" s="1147"/>
      <c r="G8" s="1147"/>
      <c r="H8" s="1147"/>
      <c r="I8" s="1147"/>
      <c r="J8" s="1147"/>
      <c r="O8" s="395"/>
      <c r="P8" s="394"/>
      <c r="Q8" s="394"/>
      <c r="R8" s="394"/>
    </row>
    <row r="9" spans="1:24" s="391" customFormat="1" ht="5.0999999999999996" customHeight="1" x14ac:dyDescent="0.25">
      <c r="J9" s="393"/>
      <c r="P9" s="392"/>
      <c r="Q9" s="392"/>
      <c r="R9" s="392"/>
    </row>
    <row r="10" spans="1:24" s="336" customFormat="1" ht="21" customHeight="1" x14ac:dyDescent="0.35">
      <c r="A10" s="359" t="s">
        <v>579</v>
      </c>
      <c r="F10" s="337"/>
      <c r="G10" s="337"/>
      <c r="H10" s="337"/>
      <c r="I10" s="337"/>
      <c r="J10" s="337"/>
      <c r="K10" s="337"/>
      <c r="L10" s="337"/>
      <c r="M10" s="337"/>
      <c r="N10" s="337"/>
      <c r="O10" s="337"/>
      <c r="P10" s="337"/>
      <c r="Q10" s="337"/>
      <c r="R10" s="337"/>
    </row>
    <row r="11" spans="1:24" ht="5.0999999999999996" customHeight="1" x14ac:dyDescent="0.2"/>
    <row r="12" spans="1:24" ht="18.75" x14ac:dyDescent="0.3">
      <c r="A12" s="347" t="s">
        <v>240</v>
      </c>
      <c r="B12" s="369" t="s">
        <v>327</v>
      </c>
    </row>
    <row r="13" spans="1:24" ht="6" customHeight="1" x14ac:dyDescent="0.25">
      <c r="B13" s="341"/>
    </row>
    <row r="14" spans="1:24" ht="15.75" x14ac:dyDescent="0.25">
      <c r="B14" s="344"/>
      <c r="C14" s="353" t="s">
        <v>326</v>
      </c>
    </row>
    <row r="15" spans="1:24" ht="4.5" customHeight="1" x14ac:dyDescent="0.25">
      <c r="B15" s="341"/>
    </row>
    <row r="16" spans="1:24" s="331" customFormat="1" ht="15.75" x14ac:dyDescent="0.25">
      <c r="A16" s="389"/>
      <c r="B16" s="388"/>
      <c r="C16" s="342" t="s">
        <v>1012</v>
      </c>
      <c r="D16" s="354" t="s">
        <v>325</v>
      </c>
      <c r="E16" s="354"/>
      <c r="G16" s="1137" t="s">
        <v>1020</v>
      </c>
      <c r="H16" s="1138"/>
      <c r="I16" s="1138"/>
      <c r="J16" s="1138"/>
      <c r="K16" s="1138"/>
      <c r="L16" s="1138"/>
      <c r="M16" s="1138"/>
      <c r="N16" s="1138"/>
      <c r="O16" s="1138"/>
      <c r="P16" s="1138"/>
      <c r="Q16" s="1138"/>
      <c r="R16" s="1139"/>
      <c r="S16" s="387"/>
      <c r="T16" s="387"/>
      <c r="X16" s="390"/>
    </row>
    <row r="17" spans="1:256" s="331" customFormat="1" ht="5.25" customHeight="1" x14ac:dyDescent="0.25">
      <c r="A17" s="389"/>
      <c r="B17" s="388"/>
      <c r="D17" s="354"/>
      <c r="E17" s="354"/>
      <c r="G17" s="1140"/>
      <c r="H17" s="1141"/>
      <c r="I17" s="1141"/>
      <c r="J17" s="1141"/>
      <c r="K17" s="1141"/>
      <c r="L17" s="1141"/>
      <c r="M17" s="1141"/>
      <c r="N17" s="1141"/>
      <c r="O17" s="1141"/>
      <c r="P17" s="1141"/>
      <c r="Q17" s="1141"/>
      <c r="R17" s="1142"/>
      <c r="S17" s="387"/>
      <c r="T17" s="387"/>
    </row>
    <row r="18" spans="1:256" s="331" customFormat="1" ht="15.75" x14ac:dyDescent="0.25">
      <c r="A18" s="389"/>
      <c r="B18" s="388"/>
      <c r="C18" s="342"/>
      <c r="D18" s="354" t="s">
        <v>262</v>
      </c>
      <c r="E18" s="354"/>
      <c r="G18" s="1143"/>
      <c r="H18" s="1144"/>
      <c r="I18" s="1144"/>
      <c r="J18" s="1144"/>
      <c r="K18" s="1144"/>
      <c r="L18" s="1144"/>
      <c r="M18" s="1144"/>
      <c r="N18" s="1144"/>
      <c r="O18" s="1144"/>
      <c r="P18" s="1144"/>
      <c r="Q18" s="1144"/>
      <c r="R18" s="1145"/>
      <c r="S18" s="387"/>
      <c r="T18" s="387"/>
    </row>
    <row r="19" spans="1:256" s="331" customFormat="1" ht="5.25" customHeight="1" x14ac:dyDescent="0.25">
      <c r="A19" s="389"/>
      <c r="B19" s="388"/>
      <c r="D19" s="354"/>
      <c r="E19" s="354"/>
      <c r="G19" s="362"/>
      <c r="H19" s="362"/>
      <c r="I19" s="362"/>
      <c r="J19" s="362"/>
      <c r="K19" s="362"/>
      <c r="L19" s="362"/>
      <c r="M19" s="362"/>
      <c r="N19" s="362"/>
      <c r="O19" s="362"/>
      <c r="P19" s="362"/>
      <c r="Q19" s="362"/>
      <c r="R19" s="362"/>
      <c r="S19" s="387"/>
      <c r="T19" s="387"/>
    </row>
    <row r="20" spans="1:256" ht="18.75" x14ac:dyDescent="0.3">
      <c r="A20" s="347" t="s">
        <v>238</v>
      </c>
      <c r="B20" s="369" t="s">
        <v>324</v>
      </c>
    </row>
    <row r="21" spans="1:256" ht="17.25" customHeight="1" x14ac:dyDescent="0.3">
      <c r="A21" s="347"/>
      <c r="B21" s="344" t="s">
        <v>265</v>
      </c>
      <c r="C21" s="353" t="s">
        <v>323</v>
      </c>
    </row>
    <row r="22" spans="1:256" ht="135" customHeight="1" x14ac:dyDescent="0.2">
      <c r="B22" s="360"/>
      <c r="C22" s="1150" t="s">
        <v>1068</v>
      </c>
      <c r="D22" s="1151"/>
      <c r="E22" s="1151"/>
      <c r="F22" s="1151"/>
      <c r="G22" s="1151"/>
      <c r="H22" s="1151"/>
      <c r="I22" s="1151"/>
      <c r="J22" s="1151"/>
      <c r="K22" s="1151"/>
      <c r="L22" s="1151"/>
      <c r="M22" s="1151"/>
      <c r="N22" s="1151"/>
      <c r="O22" s="1151"/>
      <c r="P22" s="1151"/>
      <c r="Q22" s="1151"/>
      <c r="R22" s="1152"/>
    </row>
    <row r="23" spans="1:256" ht="6" customHeight="1" x14ac:dyDescent="0.25">
      <c r="B23" s="341"/>
    </row>
    <row r="24" spans="1:256" ht="15.75" x14ac:dyDescent="0.25">
      <c r="B24" s="344" t="s">
        <v>261</v>
      </c>
      <c r="C24" s="353" t="s">
        <v>302</v>
      </c>
      <c r="F24" s="342"/>
      <c r="G24" s="341" t="s">
        <v>322</v>
      </c>
      <c r="H24" s="341"/>
      <c r="I24" s="341"/>
      <c r="J24" s="341"/>
      <c r="K24" s="342"/>
      <c r="L24" s="341" t="s">
        <v>321</v>
      </c>
      <c r="M24" s="341"/>
      <c r="S24" s="340"/>
    </row>
    <row r="25" spans="1:256" ht="3.75" customHeight="1" x14ac:dyDescent="0.3">
      <c r="B25" s="373"/>
      <c r="C25" s="343"/>
      <c r="F25" s="372"/>
      <c r="G25" s="370"/>
      <c r="H25" s="370"/>
      <c r="I25" s="370"/>
      <c r="J25" s="370"/>
      <c r="K25" s="371"/>
      <c r="L25" s="370"/>
      <c r="M25" s="341"/>
      <c r="S25" s="340"/>
    </row>
    <row r="26" spans="1:256" ht="18.75" x14ac:dyDescent="0.3">
      <c r="B26" s="373"/>
      <c r="C26" s="343"/>
      <c r="F26" s="342"/>
      <c r="G26" s="341" t="s">
        <v>320</v>
      </c>
      <c r="H26" s="352"/>
      <c r="I26" s="341"/>
      <c r="J26" s="352"/>
      <c r="K26" s="342" t="s">
        <v>1010</v>
      </c>
      <c r="L26" s="341" t="s">
        <v>319</v>
      </c>
      <c r="M26" s="341"/>
      <c r="S26" s="340"/>
    </row>
    <row r="27" spans="1:256" s="375" customFormat="1" ht="4.5" customHeight="1" x14ac:dyDescent="0.25">
      <c r="C27" s="386"/>
      <c r="M27" s="370"/>
    </row>
    <row r="28" spans="1:256" s="331" customFormat="1" ht="18.75" customHeight="1" x14ac:dyDescent="0.25">
      <c r="A28" s="326"/>
      <c r="B28" s="346" t="s">
        <v>256</v>
      </c>
      <c r="C28" s="341" t="s">
        <v>318</v>
      </c>
      <c r="D28" s="326"/>
      <c r="E28" s="326"/>
      <c r="F28" s="326"/>
      <c r="G28" s="326"/>
      <c r="H28" s="339"/>
      <c r="I28" s="326"/>
      <c r="J28" s="339"/>
      <c r="K28" s="326"/>
      <c r="L28" s="326"/>
      <c r="M28" s="326"/>
      <c r="N28" s="326"/>
      <c r="O28" s="326"/>
      <c r="P28" s="326"/>
      <c r="Q28" s="326"/>
      <c r="R28" s="326"/>
      <c r="S28" s="340"/>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326"/>
      <c r="BK28" s="326"/>
      <c r="BL28" s="326"/>
      <c r="BM28" s="326"/>
      <c r="BN28" s="326"/>
      <c r="BO28" s="326"/>
      <c r="BP28" s="326"/>
      <c r="BQ28" s="326"/>
      <c r="BR28" s="326"/>
      <c r="BS28" s="326"/>
      <c r="BT28" s="326"/>
      <c r="BU28" s="326"/>
      <c r="BV28" s="326"/>
      <c r="BW28" s="326"/>
      <c r="BX28" s="326"/>
      <c r="BY28" s="326"/>
      <c r="BZ28" s="326"/>
      <c r="CA28" s="326"/>
      <c r="CB28" s="326"/>
      <c r="CC28" s="326"/>
      <c r="CD28" s="326"/>
      <c r="CE28" s="326"/>
      <c r="CF28" s="326"/>
      <c r="CG28" s="326"/>
      <c r="CH28" s="326"/>
      <c r="CI28" s="326"/>
      <c r="CJ28" s="326"/>
      <c r="CK28" s="326"/>
      <c r="CL28" s="326"/>
      <c r="CM28" s="326"/>
      <c r="CN28" s="326"/>
      <c r="CO28" s="326"/>
      <c r="CP28" s="326"/>
      <c r="CQ28" s="326"/>
      <c r="CR28" s="326"/>
      <c r="CS28" s="326"/>
      <c r="CT28" s="326"/>
      <c r="CU28" s="326"/>
      <c r="CV28" s="326"/>
      <c r="CW28" s="326"/>
      <c r="CX28" s="326"/>
      <c r="CY28" s="326"/>
      <c r="CZ28" s="326"/>
      <c r="DA28" s="326"/>
      <c r="DB28" s="326"/>
      <c r="DC28" s="326"/>
      <c r="DD28" s="326"/>
      <c r="DE28" s="326"/>
      <c r="DF28" s="326"/>
      <c r="DG28" s="326"/>
      <c r="DH28" s="326"/>
      <c r="DI28" s="326"/>
      <c r="DJ28" s="326"/>
      <c r="DK28" s="326"/>
      <c r="DL28" s="326"/>
      <c r="DM28" s="326"/>
      <c r="DN28" s="326"/>
      <c r="DO28" s="326"/>
      <c r="DP28" s="326"/>
      <c r="DQ28" s="326"/>
      <c r="DR28" s="326"/>
      <c r="DS28" s="326"/>
      <c r="DT28" s="326"/>
      <c r="DU28" s="326"/>
      <c r="DV28" s="326"/>
      <c r="DW28" s="326"/>
      <c r="DX28" s="326"/>
      <c r="DY28" s="326"/>
      <c r="DZ28" s="326"/>
      <c r="EA28" s="326"/>
      <c r="EB28" s="326"/>
      <c r="EC28" s="326"/>
      <c r="ED28" s="326"/>
      <c r="EE28" s="326"/>
      <c r="EF28" s="326"/>
      <c r="EG28" s="326"/>
      <c r="EH28" s="326"/>
      <c r="EI28" s="326"/>
      <c r="EJ28" s="326"/>
      <c r="EK28" s="326"/>
      <c r="EL28" s="326"/>
      <c r="EM28" s="326"/>
      <c r="EN28" s="326"/>
      <c r="EO28" s="326"/>
      <c r="EP28" s="326"/>
      <c r="EQ28" s="326"/>
      <c r="ER28" s="326"/>
      <c r="ES28" s="326"/>
      <c r="ET28" s="326"/>
      <c r="EU28" s="326"/>
      <c r="EV28" s="326"/>
      <c r="EW28" s="326"/>
      <c r="EX28" s="326"/>
      <c r="EY28" s="326"/>
      <c r="EZ28" s="326"/>
      <c r="FA28" s="326"/>
      <c r="FB28" s="326"/>
      <c r="FC28" s="326"/>
      <c r="FD28" s="326"/>
      <c r="FE28" s="326"/>
      <c r="FF28" s="326"/>
      <c r="FG28" s="326"/>
      <c r="FH28" s="326"/>
      <c r="FI28" s="326"/>
      <c r="FJ28" s="326"/>
      <c r="FK28" s="326"/>
      <c r="FL28" s="326"/>
      <c r="FM28" s="326"/>
      <c r="FN28" s="326"/>
      <c r="FO28" s="326"/>
      <c r="FP28" s="326"/>
      <c r="FQ28" s="326"/>
      <c r="FR28" s="326"/>
      <c r="FS28" s="326"/>
      <c r="FT28" s="326"/>
      <c r="FU28" s="326"/>
      <c r="FV28" s="326"/>
      <c r="FW28" s="326"/>
      <c r="FX28" s="326"/>
      <c r="FY28" s="326"/>
      <c r="FZ28" s="326"/>
      <c r="GA28" s="326"/>
      <c r="GB28" s="326"/>
      <c r="GC28" s="326"/>
      <c r="GD28" s="326"/>
      <c r="GE28" s="326"/>
      <c r="GF28" s="326"/>
      <c r="GG28" s="326"/>
      <c r="GH28" s="326"/>
      <c r="GI28" s="326"/>
      <c r="GJ28" s="326"/>
      <c r="GK28" s="326"/>
      <c r="GL28" s="326"/>
      <c r="GM28" s="326"/>
      <c r="GN28" s="326"/>
      <c r="GO28" s="326"/>
      <c r="GP28" s="326"/>
      <c r="GQ28" s="326"/>
      <c r="GR28" s="326"/>
      <c r="GS28" s="326"/>
      <c r="GT28" s="326"/>
      <c r="GU28" s="326"/>
      <c r="GV28" s="326"/>
      <c r="GW28" s="326"/>
      <c r="GX28" s="326"/>
      <c r="GY28" s="326"/>
      <c r="GZ28" s="326"/>
      <c r="HA28" s="326"/>
      <c r="HB28" s="326"/>
      <c r="HC28" s="326"/>
      <c r="HD28" s="326"/>
      <c r="HE28" s="326"/>
      <c r="HF28" s="326"/>
      <c r="HG28" s="326"/>
      <c r="HH28" s="326"/>
      <c r="HI28" s="326"/>
      <c r="HJ28" s="326"/>
      <c r="HK28" s="326"/>
      <c r="HL28" s="326"/>
      <c r="HM28" s="326"/>
      <c r="HN28" s="326"/>
      <c r="HO28" s="326"/>
      <c r="HP28" s="326"/>
      <c r="HQ28" s="326"/>
      <c r="HR28" s="326"/>
      <c r="HS28" s="326"/>
      <c r="HT28" s="326"/>
      <c r="HU28" s="326"/>
      <c r="HV28" s="326"/>
      <c r="HW28" s="326"/>
      <c r="HX28" s="326"/>
      <c r="HY28" s="326"/>
      <c r="HZ28" s="326"/>
      <c r="IA28" s="326"/>
      <c r="IB28" s="326"/>
      <c r="IC28" s="326"/>
      <c r="ID28" s="326"/>
      <c r="IE28" s="326"/>
      <c r="IF28" s="326"/>
      <c r="IG28" s="326"/>
      <c r="IH28" s="326"/>
      <c r="II28" s="326"/>
      <c r="IJ28" s="326"/>
      <c r="IK28" s="326"/>
      <c r="IL28" s="326"/>
      <c r="IM28" s="326"/>
      <c r="IN28" s="326"/>
      <c r="IO28" s="326"/>
      <c r="IP28" s="326"/>
      <c r="IQ28" s="326"/>
      <c r="IR28" s="326"/>
      <c r="IS28" s="326"/>
      <c r="IT28" s="326"/>
      <c r="IU28" s="326"/>
      <c r="IV28" s="326"/>
    </row>
    <row r="29" spans="1:256" s="331" customFormat="1" ht="105" customHeight="1" x14ac:dyDescent="0.2">
      <c r="A29" s="326"/>
      <c r="B29" s="329"/>
      <c r="C29" s="1150" t="s">
        <v>1079</v>
      </c>
      <c r="D29" s="1151"/>
      <c r="E29" s="1151"/>
      <c r="F29" s="1151"/>
      <c r="G29" s="1151"/>
      <c r="H29" s="1151"/>
      <c r="I29" s="1151"/>
      <c r="J29" s="1151"/>
      <c r="K29" s="1151"/>
      <c r="L29" s="1151"/>
      <c r="M29" s="1151"/>
      <c r="N29" s="1151"/>
      <c r="O29" s="1151"/>
      <c r="P29" s="1151"/>
      <c r="Q29" s="1151"/>
      <c r="R29" s="1152"/>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326"/>
      <c r="BK29" s="326"/>
      <c r="BL29" s="326"/>
      <c r="BM29" s="326"/>
      <c r="BN29" s="326"/>
      <c r="BO29" s="326"/>
      <c r="BP29" s="326"/>
      <c r="BQ29" s="326"/>
      <c r="BR29" s="326"/>
      <c r="BS29" s="326"/>
      <c r="BT29" s="326"/>
      <c r="BU29" s="326"/>
      <c r="BV29" s="326"/>
      <c r="BW29" s="326"/>
      <c r="BX29" s="326"/>
      <c r="BY29" s="326"/>
      <c r="BZ29" s="326"/>
      <c r="CA29" s="326"/>
      <c r="CB29" s="326"/>
      <c r="CC29" s="326"/>
      <c r="CD29" s="326"/>
      <c r="CE29" s="326"/>
      <c r="CF29" s="326"/>
      <c r="CG29" s="326"/>
      <c r="CH29" s="326"/>
      <c r="CI29" s="326"/>
      <c r="CJ29" s="326"/>
      <c r="CK29" s="326"/>
      <c r="CL29" s="326"/>
      <c r="CM29" s="326"/>
      <c r="CN29" s="326"/>
      <c r="CO29" s="326"/>
      <c r="CP29" s="326"/>
      <c r="CQ29" s="326"/>
      <c r="CR29" s="326"/>
      <c r="CS29" s="326"/>
      <c r="CT29" s="326"/>
      <c r="CU29" s="326"/>
      <c r="CV29" s="326"/>
      <c r="CW29" s="326"/>
      <c r="CX29" s="326"/>
      <c r="CY29" s="326"/>
      <c r="CZ29" s="326"/>
      <c r="DA29" s="326"/>
      <c r="DB29" s="326"/>
      <c r="DC29" s="326"/>
      <c r="DD29" s="326"/>
      <c r="DE29" s="326"/>
      <c r="DF29" s="326"/>
      <c r="DG29" s="326"/>
      <c r="DH29" s="326"/>
      <c r="DI29" s="326"/>
      <c r="DJ29" s="326"/>
      <c r="DK29" s="326"/>
      <c r="DL29" s="326"/>
      <c r="DM29" s="326"/>
      <c r="DN29" s="326"/>
      <c r="DO29" s="326"/>
      <c r="DP29" s="326"/>
      <c r="DQ29" s="326"/>
      <c r="DR29" s="326"/>
      <c r="DS29" s="326"/>
      <c r="DT29" s="326"/>
      <c r="DU29" s="326"/>
      <c r="DV29" s="326"/>
      <c r="DW29" s="326"/>
      <c r="DX29" s="326"/>
      <c r="DY29" s="326"/>
      <c r="DZ29" s="326"/>
      <c r="EA29" s="326"/>
      <c r="EB29" s="326"/>
      <c r="EC29" s="326"/>
      <c r="ED29" s="326"/>
      <c r="EE29" s="326"/>
      <c r="EF29" s="326"/>
      <c r="EG29" s="326"/>
      <c r="EH29" s="326"/>
      <c r="EI29" s="326"/>
      <c r="EJ29" s="326"/>
      <c r="EK29" s="326"/>
      <c r="EL29" s="326"/>
      <c r="EM29" s="326"/>
      <c r="EN29" s="326"/>
      <c r="EO29" s="326"/>
      <c r="EP29" s="326"/>
      <c r="EQ29" s="326"/>
      <c r="ER29" s="326"/>
      <c r="ES29" s="326"/>
      <c r="ET29" s="326"/>
      <c r="EU29" s="326"/>
      <c r="EV29" s="326"/>
      <c r="EW29" s="326"/>
      <c r="EX29" s="326"/>
      <c r="EY29" s="326"/>
      <c r="EZ29" s="326"/>
      <c r="FA29" s="326"/>
      <c r="FB29" s="326"/>
      <c r="FC29" s="326"/>
      <c r="FD29" s="326"/>
      <c r="FE29" s="326"/>
      <c r="FF29" s="326"/>
      <c r="FG29" s="326"/>
      <c r="FH29" s="326"/>
      <c r="FI29" s="326"/>
      <c r="FJ29" s="326"/>
      <c r="FK29" s="326"/>
      <c r="FL29" s="326"/>
      <c r="FM29" s="326"/>
      <c r="FN29" s="326"/>
      <c r="FO29" s="326"/>
      <c r="FP29" s="326"/>
      <c r="FQ29" s="326"/>
      <c r="FR29" s="326"/>
      <c r="FS29" s="326"/>
      <c r="FT29" s="326"/>
      <c r="FU29" s="326"/>
      <c r="FV29" s="326"/>
      <c r="FW29" s="326"/>
      <c r="FX29" s="326"/>
      <c r="FY29" s="326"/>
      <c r="FZ29" s="326"/>
      <c r="GA29" s="326"/>
      <c r="GB29" s="326"/>
      <c r="GC29" s="326"/>
      <c r="GD29" s="326"/>
      <c r="GE29" s="326"/>
      <c r="GF29" s="326"/>
      <c r="GG29" s="326"/>
      <c r="GH29" s="326"/>
      <c r="GI29" s="326"/>
      <c r="GJ29" s="326"/>
      <c r="GK29" s="326"/>
      <c r="GL29" s="326"/>
      <c r="GM29" s="326"/>
      <c r="GN29" s="326"/>
      <c r="GO29" s="326"/>
      <c r="GP29" s="326"/>
      <c r="GQ29" s="326"/>
      <c r="GR29" s="326"/>
      <c r="GS29" s="326"/>
      <c r="GT29" s="326"/>
      <c r="GU29" s="326"/>
      <c r="GV29" s="326"/>
      <c r="GW29" s="326"/>
      <c r="GX29" s="326"/>
      <c r="GY29" s="326"/>
      <c r="GZ29" s="326"/>
      <c r="HA29" s="326"/>
      <c r="HB29" s="326"/>
      <c r="HC29" s="326"/>
      <c r="HD29" s="326"/>
      <c r="HE29" s="326"/>
      <c r="HF29" s="326"/>
      <c r="HG29" s="326"/>
      <c r="HH29" s="326"/>
      <c r="HI29" s="326"/>
      <c r="HJ29" s="326"/>
      <c r="HK29" s="326"/>
      <c r="HL29" s="326"/>
      <c r="HM29" s="326"/>
      <c r="HN29" s="326"/>
      <c r="HO29" s="326"/>
      <c r="HP29" s="326"/>
      <c r="HQ29" s="326"/>
      <c r="HR29" s="326"/>
      <c r="HS29" s="326"/>
      <c r="HT29" s="326"/>
      <c r="HU29" s="326"/>
      <c r="HV29" s="326"/>
      <c r="HW29" s="326"/>
      <c r="HX29" s="326"/>
      <c r="HY29" s="326"/>
      <c r="HZ29" s="326"/>
      <c r="IA29" s="326"/>
      <c r="IB29" s="326"/>
      <c r="IC29" s="326"/>
      <c r="ID29" s="326"/>
      <c r="IE29" s="326"/>
      <c r="IF29" s="326"/>
      <c r="IG29" s="326"/>
      <c r="IH29" s="326"/>
      <c r="II29" s="326"/>
      <c r="IJ29" s="326"/>
      <c r="IK29" s="326"/>
      <c r="IL29" s="326"/>
      <c r="IM29" s="326"/>
      <c r="IN29" s="326"/>
      <c r="IO29" s="326"/>
      <c r="IP29" s="326"/>
      <c r="IQ29" s="326"/>
      <c r="IR29" s="326"/>
      <c r="IS29" s="326"/>
      <c r="IT29" s="326"/>
      <c r="IU29" s="326"/>
      <c r="IV29" s="326"/>
    </row>
    <row r="30" spans="1:256" s="372" customFormat="1" ht="8.25" customHeight="1" x14ac:dyDescent="0.25">
      <c r="B30" s="371"/>
      <c r="G30" s="375"/>
      <c r="I30" s="375"/>
      <c r="L30" s="375"/>
    </row>
    <row r="31" spans="1:256" ht="18.75" x14ac:dyDescent="0.3">
      <c r="A31" s="347" t="s">
        <v>236</v>
      </c>
      <c r="B31" s="373" t="s">
        <v>317</v>
      </c>
      <c r="C31" s="350"/>
    </row>
    <row r="32" spans="1:256" s="341" customFormat="1" ht="15.75" x14ac:dyDescent="0.25">
      <c r="A32" s="355"/>
      <c r="B32" s="344" t="s">
        <v>250</v>
      </c>
      <c r="C32" s="1153" t="s">
        <v>316</v>
      </c>
      <c r="D32" s="1153"/>
      <c r="E32" s="1153"/>
      <c r="F32" s="1153"/>
      <c r="G32" s="1153"/>
      <c r="H32" s="1153"/>
      <c r="I32" s="1153"/>
      <c r="J32" s="1153"/>
      <c r="K32" s="1153"/>
      <c r="L32" s="1153"/>
      <c r="M32" s="1153"/>
      <c r="N32" s="1153"/>
      <c r="O32" s="1153"/>
      <c r="P32" s="1153"/>
      <c r="Q32" s="1153"/>
      <c r="R32" s="1153"/>
    </row>
    <row r="33" spans="1:18" s="341" customFormat="1" ht="3.75" customHeight="1" x14ac:dyDescent="0.25">
      <c r="A33" s="355"/>
      <c r="B33" s="344"/>
      <c r="C33" s="345"/>
      <c r="D33" s="345"/>
      <c r="E33" s="345"/>
    </row>
    <row r="34" spans="1:18" s="341" customFormat="1" ht="15.75" x14ac:dyDescent="0.25">
      <c r="A34" s="355"/>
      <c r="B34" s="344"/>
      <c r="C34" s="342"/>
      <c r="D34" s="354" t="s">
        <v>263</v>
      </c>
      <c r="E34" s="354"/>
      <c r="G34" s="385"/>
      <c r="H34" s="384"/>
      <c r="I34" s="384"/>
      <c r="J34" s="384"/>
      <c r="K34" s="384"/>
      <c r="L34" s="384"/>
      <c r="M34" s="384"/>
      <c r="N34" s="384"/>
      <c r="O34" s="384"/>
      <c r="P34" s="384"/>
      <c r="Q34" s="384"/>
      <c r="R34" s="383"/>
    </row>
    <row r="35" spans="1:18" s="341" customFormat="1" ht="4.5" customHeight="1" x14ac:dyDescent="0.25">
      <c r="A35" s="355"/>
      <c r="B35" s="344"/>
      <c r="C35" s="331"/>
      <c r="D35" s="354"/>
      <c r="E35" s="354"/>
      <c r="G35" s="382"/>
      <c r="H35" s="381"/>
      <c r="I35" s="381"/>
      <c r="J35" s="381"/>
      <c r="K35" s="381"/>
      <c r="L35" s="381"/>
      <c r="M35" s="381"/>
      <c r="N35" s="381"/>
      <c r="O35" s="381"/>
      <c r="P35" s="381"/>
      <c r="Q35" s="381"/>
      <c r="R35" s="380"/>
    </row>
    <row r="36" spans="1:18" s="341" customFormat="1" ht="15.75" x14ac:dyDescent="0.25">
      <c r="A36" s="355"/>
      <c r="B36" s="344"/>
      <c r="C36" s="342" t="s">
        <v>1010</v>
      </c>
      <c r="D36" s="354" t="s">
        <v>262</v>
      </c>
      <c r="E36" s="354"/>
      <c r="G36" s="379"/>
      <c r="H36" s="378"/>
      <c r="I36" s="378"/>
      <c r="J36" s="378"/>
      <c r="K36" s="378"/>
      <c r="L36" s="378"/>
      <c r="M36" s="378"/>
      <c r="N36" s="378"/>
      <c r="O36" s="378"/>
      <c r="P36" s="378"/>
      <c r="Q36" s="378"/>
      <c r="R36" s="377"/>
    </row>
    <row r="37" spans="1:18" s="375" customFormat="1" ht="7.5" customHeight="1" x14ac:dyDescent="0.2">
      <c r="B37" s="376"/>
      <c r="C37" s="376"/>
      <c r="D37" s="376"/>
      <c r="E37" s="376"/>
      <c r="F37" s="376"/>
      <c r="G37" s="376"/>
      <c r="H37" s="376"/>
      <c r="I37" s="376"/>
      <c r="J37" s="376"/>
      <c r="K37" s="376"/>
      <c r="L37" s="376"/>
      <c r="M37" s="376"/>
      <c r="N37" s="376"/>
      <c r="O37" s="376"/>
      <c r="P37" s="376"/>
      <c r="Q37" s="376"/>
      <c r="R37" s="376"/>
    </row>
    <row r="38" spans="1:18" s="370" customFormat="1" ht="15.75" x14ac:dyDescent="0.25">
      <c r="B38" s="374" t="s">
        <v>248</v>
      </c>
      <c r="C38" s="1154" t="s">
        <v>315</v>
      </c>
      <c r="D38" s="1154"/>
      <c r="E38" s="1154"/>
      <c r="F38" s="1154"/>
      <c r="G38" s="1154"/>
      <c r="H38" s="1154"/>
      <c r="I38" s="1154"/>
      <c r="J38" s="1154"/>
      <c r="K38" s="1154"/>
      <c r="L38" s="1154"/>
      <c r="M38" s="1154"/>
      <c r="N38" s="1154"/>
      <c r="O38" s="1154"/>
      <c r="P38" s="1154"/>
      <c r="Q38" s="1154"/>
      <c r="R38" s="1154"/>
    </row>
    <row r="39" spans="1:18" ht="87.75" customHeight="1" x14ac:dyDescent="0.2">
      <c r="B39" s="329"/>
      <c r="C39" s="1150" t="s">
        <v>1013</v>
      </c>
      <c r="D39" s="1151"/>
      <c r="E39" s="1151"/>
      <c r="F39" s="1151"/>
      <c r="G39" s="1151"/>
      <c r="H39" s="1151"/>
      <c r="I39" s="1151"/>
      <c r="J39" s="1151"/>
      <c r="K39" s="1151"/>
      <c r="L39" s="1151"/>
      <c r="M39" s="1151"/>
      <c r="N39" s="1151"/>
      <c r="O39" s="1151"/>
      <c r="P39" s="1151"/>
      <c r="Q39" s="1151"/>
      <c r="R39" s="1152"/>
    </row>
    <row r="40" spans="1:18" ht="4.5" customHeight="1" x14ac:dyDescent="0.2"/>
    <row r="41" spans="1:18" s="370" customFormat="1" ht="15.75" x14ac:dyDescent="0.25">
      <c r="B41" s="374" t="s">
        <v>314</v>
      </c>
      <c r="C41" s="1154" t="s">
        <v>313</v>
      </c>
      <c r="D41" s="1154"/>
      <c r="E41" s="1154"/>
      <c r="F41" s="1154"/>
      <c r="G41" s="1154"/>
      <c r="H41" s="1154"/>
      <c r="I41" s="1154"/>
      <c r="J41" s="1154"/>
      <c r="K41" s="1154"/>
      <c r="L41" s="1154"/>
      <c r="M41" s="1154"/>
      <c r="N41" s="1154"/>
      <c r="O41" s="1154"/>
      <c r="P41" s="1154"/>
      <c r="Q41" s="1154"/>
      <c r="R41" s="1154"/>
    </row>
    <row r="42" spans="1:18" ht="82.5" customHeight="1" x14ac:dyDescent="0.2">
      <c r="B42" s="329"/>
      <c r="C42" s="1150" t="s">
        <v>1013</v>
      </c>
      <c r="D42" s="1151"/>
      <c r="E42" s="1151"/>
      <c r="F42" s="1151"/>
      <c r="G42" s="1151"/>
      <c r="H42" s="1151"/>
      <c r="I42" s="1151"/>
      <c r="J42" s="1151"/>
      <c r="K42" s="1151"/>
      <c r="L42" s="1151"/>
      <c r="M42" s="1151"/>
      <c r="N42" s="1151"/>
      <c r="O42" s="1151"/>
      <c r="P42" s="1151"/>
      <c r="Q42" s="1151"/>
      <c r="R42" s="1152"/>
    </row>
    <row r="43" spans="1:18" ht="6" customHeight="1" x14ac:dyDescent="0.2"/>
    <row r="44" spans="1:18" ht="15.75" x14ac:dyDescent="0.25">
      <c r="B44" s="344" t="s">
        <v>312</v>
      </c>
      <c r="C44" s="353" t="s">
        <v>302</v>
      </c>
      <c r="F44" s="342"/>
      <c r="G44" s="341" t="s">
        <v>311</v>
      </c>
    </row>
    <row r="45" spans="1:18" ht="6" customHeight="1" x14ac:dyDescent="0.25">
      <c r="F45" s="339"/>
      <c r="G45" s="352"/>
      <c r="I45" s="339"/>
    </row>
    <row r="46" spans="1:18" s="339" customFormat="1" ht="15.75" x14ac:dyDescent="0.25">
      <c r="F46" s="342"/>
      <c r="G46" s="341" t="s">
        <v>310</v>
      </c>
    </row>
    <row r="47" spans="1:18" ht="6" customHeight="1" x14ac:dyDescent="0.25">
      <c r="F47" s="339"/>
      <c r="G47" s="352"/>
      <c r="I47" s="339"/>
    </row>
    <row r="48" spans="1:18" s="339" customFormat="1" ht="15.75" x14ac:dyDescent="0.25">
      <c r="F48" s="342"/>
      <c r="G48" s="341" t="s">
        <v>309</v>
      </c>
    </row>
    <row r="49" spans="1:256" ht="6" customHeight="1" x14ac:dyDescent="0.25">
      <c r="F49" s="339"/>
      <c r="G49" s="352"/>
      <c r="I49" s="339"/>
    </row>
    <row r="50" spans="1:256" s="339" customFormat="1" ht="15.75" x14ac:dyDescent="0.25">
      <c r="F50" s="342" t="s">
        <v>1010</v>
      </c>
      <c r="G50" s="341" t="s">
        <v>308</v>
      </c>
    </row>
    <row r="51" spans="1:256" s="339" customFormat="1" ht="15.75" customHeight="1" x14ac:dyDescent="0.3">
      <c r="A51" s="347" t="s">
        <v>307</v>
      </c>
      <c r="B51" s="369" t="s">
        <v>306</v>
      </c>
      <c r="C51" s="326"/>
      <c r="D51" s="326"/>
      <c r="E51" s="326"/>
      <c r="F51" s="367"/>
      <c r="G51" s="362"/>
      <c r="H51" s="362"/>
      <c r="I51" s="362"/>
      <c r="J51" s="362"/>
      <c r="K51" s="362"/>
      <c r="L51" s="362"/>
      <c r="M51" s="362"/>
      <c r="N51" s="362"/>
      <c r="O51" s="362"/>
      <c r="P51" s="362"/>
      <c r="Q51" s="362"/>
      <c r="R51" s="362"/>
      <c r="S51" s="368"/>
      <c r="T51" s="368"/>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c r="DJ51" s="367"/>
      <c r="DK51" s="367"/>
      <c r="DL51" s="367"/>
      <c r="DM51" s="367"/>
      <c r="DN51" s="367"/>
      <c r="DO51" s="367"/>
      <c r="DP51" s="367"/>
      <c r="DQ51" s="367"/>
      <c r="DR51" s="367"/>
      <c r="DS51" s="367"/>
      <c r="DT51" s="367"/>
      <c r="DU51" s="367"/>
      <c r="DV51" s="367"/>
      <c r="DW51" s="367"/>
      <c r="DX51" s="367"/>
      <c r="DY51" s="367"/>
      <c r="DZ51" s="367"/>
      <c r="EA51" s="367"/>
      <c r="EB51" s="367"/>
      <c r="EC51" s="367"/>
      <c r="ED51" s="367"/>
      <c r="EE51" s="367"/>
      <c r="EF51" s="367"/>
      <c r="EG51" s="367"/>
      <c r="EH51" s="367"/>
      <c r="EI51" s="367"/>
      <c r="EJ51" s="367"/>
      <c r="EK51" s="367"/>
      <c r="EL51" s="367"/>
      <c r="EM51" s="367"/>
      <c r="EN51" s="367"/>
      <c r="EO51" s="367"/>
      <c r="EP51" s="367"/>
      <c r="EQ51" s="367"/>
      <c r="ER51" s="367"/>
      <c r="ES51" s="367"/>
      <c r="ET51" s="367"/>
      <c r="EU51" s="367"/>
      <c r="EV51" s="367"/>
      <c r="EW51" s="367"/>
      <c r="EX51" s="367"/>
      <c r="EY51" s="367"/>
      <c r="EZ51" s="367"/>
      <c r="FA51" s="367"/>
      <c r="FB51" s="367"/>
      <c r="FC51" s="367"/>
      <c r="FD51" s="367"/>
      <c r="FE51" s="367"/>
      <c r="FF51" s="367"/>
      <c r="FG51" s="367"/>
      <c r="FH51" s="367"/>
      <c r="FI51" s="367"/>
      <c r="FJ51" s="367"/>
      <c r="FK51" s="367"/>
      <c r="FL51" s="367"/>
      <c r="FM51" s="367"/>
      <c r="FN51" s="367"/>
      <c r="FO51" s="367"/>
      <c r="FP51" s="367"/>
      <c r="FQ51" s="367"/>
      <c r="FR51" s="367"/>
      <c r="FS51" s="367"/>
      <c r="FT51" s="367"/>
      <c r="FU51" s="367"/>
      <c r="FV51" s="367"/>
      <c r="FW51" s="367"/>
      <c r="FX51" s="367"/>
      <c r="FY51" s="367"/>
      <c r="FZ51" s="367"/>
      <c r="GA51" s="367"/>
      <c r="GB51" s="367"/>
      <c r="GC51" s="367"/>
      <c r="GD51" s="367"/>
      <c r="GE51" s="367"/>
      <c r="GF51" s="367"/>
      <c r="GG51" s="367"/>
      <c r="GH51" s="367"/>
      <c r="GI51" s="367"/>
      <c r="GJ51" s="367"/>
      <c r="GK51" s="367"/>
      <c r="GL51" s="367"/>
      <c r="GM51" s="367"/>
      <c r="GN51" s="367"/>
      <c r="GO51" s="367"/>
      <c r="GP51" s="367"/>
      <c r="GQ51" s="367"/>
      <c r="GR51" s="367"/>
      <c r="GS51" s="367"/>
      <c r="GT51" s="367"/>
      <c r="GU51" s="367"/>
      <c r="GV51" s="367"/>
      <c r="GW51" s="367"/>
      <c r="GX51" s="367"/>
      <c r="GY51" s="367"/>
      <c r="GZ51" s="367"/>
      <c r="HA51" s="367"/>
      <c r="HB51" s="367"/>
      <c r="HC51" s="367"/>
      <c r="HD51" s="367"/>
      <c r="HE51" s="367"/>
      <c r="HF51" s="367"/>
      <c r="HG51" s="367"/>
      <c r="HH51" s="367"/>
      <c r="HI51" s="367"/>
      <c r="HJ51" s="367"/>
      <c r="HK51" s="367"/>
      <c r="HL51" s="367"/>
      <c r="HM51" s="367"/>
      <c r="HN51" s="367"/>
      <c r="HO51" s="367"/>
      <c r="HP51" s="367"/>
      <c r="HQ51" s="367"/>
      <c r="HR51" s="367"/>
      <c r="HS51" s="367"/>
      <c r="HT51" s="367"/>
      <c r="HU51" s="367"/>
      <c r="HV51" s="367"/>
      <c r="HW51" s="367"/>
      <c r="HX51" s="367"/>
      <c r="HY51" s="367"/>
      <c r="HZ51" s="367"/>
      <c r="IA51" s="367"/>
      <c r="IB51" s="367"/>
      <c r="IC51" s="367"/>
      <c r="ID51" s="367"/>
      <c r="IE51" s="367"/>
      <c r="IF51" s="367"/>
      <c r="IG51" s="367"/>
      <c r="IH51" s="367"/>
      <c r="II51" s="367"/>
      <c r="IJ51" s="367"/>
      <c r="IK51" s="367"/>
      <c r="IL51" s="367"/>
      <c r="IM51" s="367"/>
      <c r="IN51" s="367"/>
      <c r="IO51" s="367"/>
      <c r="IP51" s="367"/>
      <c r="IQ51" s="367"/>
      <c r="IR51" s="367"/>
      <c r="IS51" s="367"/>
      <c r="IT51" s="367"/>
      <c r="IU51" s="367"/>
      <c r="IV51" s="367"/>
    </row>
    <row r="52" spans="1:256" s="341" customFormat="1" ht="15.75" x14ac:dyDescent="0.25">
      <c r="A52" s="355"/>
      <c r="B52" s="344" t="s">
        <v>305</v>
      </c>
      <c r="C52" s="1153" t="s">
        <v>304</v>
      </c>
      <c r="D52" s="1153"/>
      <c r="E52" s="1153"/>
      <c r="F52" s="1153"/>
      <c r="G52" s="1153"/>
      <c r="H52" s="1153"/>
      <c r="I52" s="1153"/>
      <c r="J52" s="1153"/>
      <c r="K52" s="1153"/>
      <c r="L52" s="1153"/>
      <c r="M52" s="1153"/>
      <c r="N52" s="1153"/>
      <c r="O52" s="1153"/>
      <c r="P52" s="1153"/>
      <c r="Q52" s="1153"/>
      <c r="R52" s="1153"/>
    </row>
    <row r="53" spans="1:256" s="341" customFormat="1" ht="3.75" customHeight="1" x14ac:dyDescent="0.25">
      <c r="A53" s="355"/>
      <c r="B53" s="344"/>
      <c r="C53" s="345"/>
      <c r="D53" s="345"/>
      <c r="E53" s="345"/>
    </row>
    <row r="54" spans="1:256" s="341" customFormat="1" ht="58.5" customHeight="1" x14ac:dyDescent="0.25">
      <c r="A54" s="355"/>
      <c r="B54" s="344"/>
      <c r="C54" s="342" t="s">
        <v>1010</v>
      </c>
      <c r="D54" s="354" t="s">
        <v>263</v>
      </c>
      <c r="E54" s="354"/>
      <c r="G54" s="1137" t="s">
        <v>1023</v>
      </c>
      <c r="H54" s="1138"/>
      <c r="I54" s="1138"/>
      <c r="J54" s="1138"/>
      <c r="K54" s="1138"/>
      <c r="L54" s="1138"/>
      <c r="M54" s="1138"/>
      <c r="N54" s="1138"/>
      <c r="O54" s="1138"/>
      <c r="P54" s="1138"/>
      <c r="Q54" s="1138"/>
      <c r="R54" s="1139"/>
    </row>
    <row r="55" spans="1:256" s="341" customFormat="1" ht="4.5" customHeight="1" x14ac:dyDescent="0.25">
      <c r="A55" s="355"/>
      <c r="B55" s="344"/>
      <c r="C55" s="331"/>
      <c r="D55" s="354"/>
      <c r="E55" s="354"/>
      <c r="G55" s="1140"/>
      <c r="H55" s="1141"/>
      <c r="I55" s="1141"/>
      <c r="J55" s="1141"/>
      <c r="K55" s="1141"/>
      <c r="L55" s="1141"/>
      <c r="M55" s="1141"/>
      <c r="N55" s="1141"/>
      <c r="O55" s="1141"/>
      <c r="P55" s="1141"/>
      <c r="Q55" s="1141"/>
      <c r="R55" s="1142"/>
    </row>
    <row r="56" spans="1:256" s="341" customFormat="1" ht="53.25" customHeight="1" x14ac:dyDescent="0.25">
      <c r="A56" s="355"/>
      <c r="B56" s="344"/>
      <c r="C56" s="342"/>
      <c r="D56" s="354" t="s">
        <v>262</v>
      </c>
      <c r="E56" s="354"/>
      <c r="G56" s="1143"/>
      <c r="H56" s="1144"/>
      <c r="I56" s="1144"/>
      <c r="J56" s="1144"/>
      <c r="K56" s="1144"/>
      <c r="L56" s="1144"/>
      <c r="M56" s="1144"/>
      <c r="N56" s="1144"/>
      <c r="O56" s="1144"/>
      <c r="P56" s="1144"/>
      <c r="Q56" s="1144"/>
      <c r="R56" s="1145"/>
    </row>
    <row r="57" spans="1:256" ht="3" customHeight="1" x14ac:dyDescent="0.3">
      <c r="B57" s="373"/>
      <c r="C57" s="343"/>
      <c r="F57" s="372"/>
      <c r="G57" s="370"/>
      <c r="H57" s="370"/>
      <c r="I57" s="370"/>
      <c r="J57" s="370"/>
      <c r="K57" s="371"/>
      <c r="L57" s="370"/>
      <c r="M57" s="341"/>
      <c r="S57" s="340"/>
    </row>
    <row r="58" spans="1:256" ht="15.75" x14ac:dyDescent="0.25">
      <c r="B58" s="344" t="s">
        <v>303</v>
      </c>
      <c r="C58" s="353" t="s">
        <v>302</v>
      </c>
      <c r="F58" s="342"/>
      <c r="G58" s="341" t="s">
        <v>301</v>
      </c>
    </row>
    <row r="59" spans="1:256" ht="6" customHeight="1" x14ac:dyDescent="0.25">
      <c r="F59" s="339"/>
      <c r="G59" s="352"/>
      <c r="I59" s="339"/>
    </row>
    <row r="60" spans="1:256" s="339" customFormat="1" ht="15.75" x14ac:dyDescent="0.25">
      <c r="F60" s="342"/>
      <c r="G60" s="341" t="s">
        <v>300</v>
      </c>
    </row>
    <row r="61" spans="1:256" ht="6" customHeight="1" x14ac:dyDescent="0.25">
      <c r="F61" s="339"/>
      <c r="G61" s="352"/>
      <c r="I61" s="339"/>
    </row>
    <row r="62" spans="1:256" s="339" customFormat="1" ht="15.75" x14ac:dyDescent="0.25">
      <c r="F62" s="342"/>
      <c r="G62" s="341" t="s">
        <v>299</v>
      </c>
    </row>
    <row r="63" spans="1:256" ht="6" customHeight="1" x14ac:dyDescent="0.25">
      <c r="F63" s="339"/>
      <c r="G63" s="352"/>
      <c r="I63" s="339"/>
    </row>
    <row r="64" spans="1:256" s="339" customFormat="1" ht="15.75" x14ac:dyDescent="0.25">
      <c r="F64" s="342" t="s">
        <v>1010</v>
      </c>
      <c r="G64" s="341" t="s">
        <v>298</v>
      </c>
    </row>
    <row r="65" spans="1:256" s="341" customFormat="1" ht="4.5" customHeight="1" x14ac:dyDescent="0.25">
      <c r="A65" s="326"/>
      <c r="C65" s="326"/>
      <c r="D65" s="326"/>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c r="BC65" s="326"/>
      <c r="BD65" s="326"/>
      <c r="BE65" s="326"/>
      <c r="BF65" s="326"/>
      <c r="BG65" s="326"/>
      <c r="BH65" s="326"/>
      <c r="BI65" s="326"/>
      <c r="BJ65" s="326"/>
      <c r="BK65" s="326"/>
      <c r="BL65" s="326"/>
      <c r="BM65" s="326"/>
      <c r="BN65" s="326"/>
      <c r="BO65" s="326"/>
      <c r="BP65" s="326"/>
      <c r="BQ65" s="326"/>
      <c r="BR65" s="326"/>
      <c r="BS65" s="326"/>
      <c r="BT65" s="326"/>
      <c r="BU65" s="326"/>
      <c r="BV65" s="326"/>
      <c r="BW65" s="326"/>
      <c r="BX65" s="326"/>
      <c r="BY65" s="326"/>
      <c r="BZ65" s="326"/>
      <c r="CA65" s="326"/>
      <c r="CB65" s="326"/>
      <c r="CC65" s="326"/>
      <c r="CD65" s="326"/>
      <c r="CE65" s="326"/>
      <c r="CF65" s="326"/>
      <c r="CG65" s="326"/>
      <c r="CH65" s="326"/>
      <c r="CI65" s="326"/>
      <c r="CJ65" s="326"/>
      <c r="CK65" s="326"/>
      <c r="CL65" s="326"/>
      <c r="CM65" s="326"/>
      <c r="CN65" s="326"/>
      <c r="CO65" s="326"/>
      <c r="CP65" s="326"/>
      <c r="CQ65" s="326"/>
      <c r="CR65" s="326"/>
      <c r="CS65" s="326"/>
      <c r="CT65" s="326"/>
      <c r="CU65" s="326"/>
      <c r="CV65" s="326"/>
      <c r="CW65" s="326"/>
      <c r="CX65" s="326"/>
      <c r="CY65" s="326"/>
      <c r="CZ65" s="326"/>
      <c r="DA65" s="326"/>
      <c r="DB65" s="326"/>
      <c r="DC65" s="326"/>
      <c r="DD65" s="326"/>
      <c r="DE65" s="326"/>
      <c r="DF65" s="326"/>
      <c r="DG65" s="326"/>
      <c r="DH65" s="326"/>
      <c r="DI65" s="326"/>
      <c r="DJ65" s="326"/>
      <c r="DK65" s="326"/>
      <c r="DL65" s="326"/>
      <c r="DM65" s="326"/>
      <c r="DN65" s="326"/>
      <c r="DO65" s="326"/>
      <c r="DP65" s="326"/>
      <c r="DQ65" s="326"/>
      <c r="DR65" s="326"/>
      <c r="DS65" s="326"/>
      <c r="DT65" s="326"/>
      <c r="DU65" s="326"/>
      <c r="DV65" s="326"/>
      <c r="DW65" s="326"/>
      <c r="DX65" s="326"/>
      <c r="DY65" s="326"/>
      <c r="DZ65" s="326"/>
      <c r="EA65" s="326"/>
      <c r="EB65" s="326"/>
      <c r="EC65" s="326"/>
      <c r="ED65" s="326"/>
      <c r="EE65" s="326"/>
      <c r="EF65" s="326"/>
      <c r="EG65" s="326"/>
      <c r="EH65" s="326"/>
      <c r="EI65" s="326"/>
      <c r="EJ65" s="326"/>
      <c r="EK65" s="326"/>
      <c r="EL65" s="326"/>
      <c r="EM65" s="326"/>
      <c r="EN65" s="326"/>
      <c r="EO65" s="326"/>
      <c r="EP65" s="326"/>
      <c r="EQ65" s="326"/>
      <c r="ER65" s="326"/>
      <c r="ES65" s="326"/>
      <c r="ET65" s="326"/>
      <c r="EU65" s="326"/>
      <c r="EV65" s="326"/>
      <c r="EW65" s="326"/>
      <c r="EX65" s="326"/>
      <c r="EY65" s="326"/>
      <c r="EZ65" s="326"/>
      <c r="FA65" s="326"/>
      <c r="FB65" s="326"/>
      <c r="FC65" s="326"/>
      <c r="FD65" s="326"/>
      <c r="FE65" s="326"/>
      <c r="FF65" s="326"/>
      <c r="FG65" s="326"/>
      <c r="FH65" s="326"/>
      <c r="FI65" s="326"/>
      <c r="FJ65" s="326"/>
      <c r="FK65" s="326"/>
      <c r="FL65" s="326"/>
      <c r="FM65" s="326"/>
      <c r="FN65" s="326"/>
      <c r="FO65" s="326"/>
      <c r="FP65" s="326"/>
      <c r="FQ65" s="326"/>
      <c r="FR65" s="326"/>
      <c r="FS65" s="326"/>
      <c r="FT65" s="326"/>
      <c r="FU65" s="326"/>
      <c r="FV65" s="326"/>
      <c r="FW65" s="326"/>
      <c r="FX65" s="326"/>
      <c r="FY65" s="326"/>
      <c r="FZ65" s="326"/>
      <c r="GA65" s="326"/>
      <c r="GB65" s="326"/>
      <c r="GC65" s="326"/>
      <c r="GD65" s="326"/>
      <c r="GE65" s="326"/>
      <c r="GF65" s="326"/>
      <c r="GG65" s="326"/>
      <c r="GH65" s="326"/>
      <c r="GI65" s="326"/>
      <c r="GJ65" s="326"/>
      <c r="GK65" s="326"/>
      <c r="GL65" s="326"/>
      <c r="GM65" s="326"/>
      <c r="GN65" s="326"/>
      <c r="GO65" s="326"/>
      <c r="GP65" s="326"/>
      <c r="GQ65" s="326"/>
      <c r="GR65" s="326"/>
      <c r="GS65" s="326"/>
      <c r="GT65" s="326"/>
      <c r="GU65" s="326"/>
      <c r="GV65" s="326"/>
      <c r="GW65" s="326"/>
      <c r="GX65" s="326"/>
      <c r="GY65" s="326"/>
      <c r="GZ65" s="326"/>
      <c r="HA65" s="326"/>
      <c r="HB65" s="326"/>
      <c r="HC65" s="326"/>
      <c r="HD65" s="326"/>
      <c r="HE65" s="326"/>
      <c r="HF65" s="326"/>
      <c r="HG65" s="326"/>
      <c r="HH65" s="326"/>
      <c r="HI65" s="326"/>
      <c r="HJ65" s="326"/>
      <c r="HK65" s="326"/>
      <c r="HL65" s="326"/>
      <c r="HM65" s="326"/>
      <c r="HN65" s="326"/>
      <c r="HO65" s="326"/>
      <c r="HP65" s="326"/>
      <c r="HQ65" s="326"/>
      <c r="HR65" s="326"/>
      <c r="HS65" s="326"/>
      <c r="HT65" s="326"/>
      <c r="HU65" s="326"/>
      <c r="HV65" s="326"/>
      <c r="HW65" s="326"/>
      <c r="HX65" s="326"/>
      <c r="HY65" s="326"/>
      <c r="HZ65" s="326"/>
      <c r="IA65" s="326"/>
      <c r="IB65" s="326"/>
      <c r="IC65" s="326"/>
      <c r="ID65" s="326"/>
      <c r="IE65" s="326"/>
      <c r="IF65" s="326"/>
      <c r="IG65" s="326"/>
      <c r="IH65" s="326"/>
      <c r="II65" s="326"/>
      <c r="IJ65" s="326"/>
      <c r="IK65" s="326"/>
      <c r="IL65" s="326"/>
      <c r="IM65" s="326"/>
      <c r="IN65" s="326"/>
      <c r="IO65" s="326"/>
      <c r="IP65" s="326"/>
      <c r="IQ65" s="326"/>
      <c r="IR65" s="326"/>
      <c r="IS65" s="326"/>
      <c r="IT65" s="326"/>
      <c r="IU65" s="326"/>
      <c r="IV65" s="326"/>
    </row>
    <row r="66" spans="1:256" ht="15.75" x14ac:dyDescent="0.25">
      <c r="A66" s="355"/>
      <c r="B66" s="344" t="s">
        <v>297</v>
      </c>
      <c r="C66" s="341" t="s">
        <v>296</v>
      </c>
    </row>
    <row r="67" spans="1:256" ht="96.75" customHeight="1" x14ac:dyDescent="0.3">
      <c r="A67" s="347"/>
      <c r="B67" s="360"/>
      <c r="C67" s="1150" t="s">
        <v>1069</v>
      </c>
      <c r="D67" s="1151"/>
      <c r="E67" s="1151"/>
      <c r="F67" s="1151"/>
      <c r="G67" s="1151"/>
      <c r="H67" s="1151"/>
      <c r="I67" s="1151"/>
      <c r="J67" s="1151"/>
      <c r="K67" s="1151"/>
      <c r="L67" s="1151"/>
      <c r="M67" s="1151"/>
      <c r="N67" s="1151"/>
      <c r="O67" s="1151"/>
      <c r="P67" s="1151"/>
      <c r="Q67" s="1151"/>
      <c r="R67" s="1152"/>
    </row>
    <row r="68" spans="1:256" ht="3.75" customHeight="1" x14ac:dyDescent="0.25">
      <c r="D68" s="326" t="s">
        <v>241</v>
      </c>
      <c r="F68" s="339"/>
      <c r="G68" s="352"/>
      <c r="I68" s="339"/>
    </row>
    <row r="69" spans="1:256" s="339" customFormat="1" ht="18.75" customHeight="1" x14ac:dyDescent="0.3">
      <c r="A69" s="347" t="s">
        <v>295</v>
      </c>
      <c r="B69" s="369" t="s">
        <v>294</v>
      </c>
      <c r="C69" s="326"/>
      <c r="D69" s="326"/>
      <c r="E69" s="326"/>
      <c r="F69" s="367"/>
      <c r="G69" s="362"/>
      <c r="H69" s="362"/>
      <c r="I69" s="362"/>
      <c r="J69" s="362"/>
      <c r="K69" s="362"/>
      <c r="L69" s="362"/>
      <c r="M69" s="362"/>
      <c r="N69" s="362"/>
      <c r="O69" s="362"/>
      <c r="P69" s="362"/>
      <c r="Q69" s="362"/>
      <c r="R69" s="362"/>
      <c r="S69" s="368"/>
      <c r="T69" s="368"/>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7"/>
      <c r="AZ69" s="367"/>
      <c r="BA69" s="367"/>
      <c r="BB69" s="367"/>
      <c r="BC69" s="367"/>
      <c r="BD69" s="367"/>
      <c r="BE69" s="367"/>
      <c r="BF69" s="367"/>
      <c r="BG69" s="367"/>
      <c r="BH69" s="367"/>
      <c r="BI69" s="367"/>
      <c r="BJ69" s="367"/>
      <c r="BK69" s="367"/>
      <c r="BL69" s="367"/>
      <c r="BM69" s="367"/>
      <c r="BN69" s="367"/>
      <c r="BO69" s="367"/>
      <c r="BP69" s="367"/>
      <c r="BQ69" s="367"/>
      <c r="BR69" s="367"/>
      <c r="BS69" s="367"/>
      <c r="BT69" s="367"/>
      <c r="BU69" s="367"/>
      <c r="BV69" s="367"/>
      <c r="BW69" s="367"/>
      <c r="BX69" s="367"/>
      <c r="BY69" s="367"/>
      <c r="BZ69" s="367"/>
      <c r="CA69" s="367"/>
      <c r="CB69" s="367"/>
      <c r="CC69" s="367"/>
      <c r="CD69" s="367"/>
      <c r="CE69" s="367"/>
      <c r="CF69" s="367"/>
      <c r="CG69" s="367"/>
      <c r="CH69" s="367"/>
      <c r="CI69" s="367"/>
      <c r="CJ69" s="367"/>
      <c r="CK69" s="367"/>
      <c r="CL69" s="367"/>
      <c r="CM69" s="367"/>
      <c r="CN69" s="367"/>
      <c r="CO69" s="367"/>
      <c r="CP69" s="367"/>
      <c r="CQ69" s="367"/>
      <c r="CR69" s="367"/>
      <c r="CS69" s="367"/>
      <c r="CT69" s="367"/>
      <c r="CU69" s="367"/>
      <c r="CV69" s="367"/>
      <c r="CW69" s="367"/>
      <c r="CX69" s="367"/>
      <c r="CY69" s="367"/>
      <c r="CZ69" s="367"/>
      <c r="DA69" s="367"/>
      <c r="DB69" s="367"/>
      <c r="DC69" s="367"/>
      <c r="DD69" s="367"/>
      <c r="DE69" s="367"/>
      <c r="DF69" s="367"/>
      <c r="DG69" s="367"/>
      <c r="DH69" s="367"/>
      <c r="DI69" s="367"/>
      <c r="DJ69" s="367"/>
      <c r="DK69" s="367"/>
      <c r="DL69" s="367"/>
      <c r="DM69" s="367"/>
      <c r="DN69" s="367"/>
      <c r="DO69" s="367"/>
      <c r="DP69" s="367"/>
      <c r="DQ69" s="367"/>
      <c r="DR69" s="367"/>
      <c r="DS69" s="367"/>
      <c r="DT69" s="367"/>
      <c r="DU69" s="367"/>
      <c r="DV69" s="367"/>
      <c r="DW69" s="367"/>
      <c r="DX69" s="367"/>
      <c r="DY69" s="367"/>
      <c r="DZ69" s="367"/>
      <c r="EA69" s="367"/>
      <c r="EB69" s="367"/>
      <c r="EC69" s="367"/>
      <c r="ED69" s="367"/>
      <c r="EE69" s="367"/>
      <c r="EF69" s="367"/>
      <c r="EG69" s="367"/>
      <c r="EH69" s="367"/>
      <c r="EI69" s="367"/>
      <c r="EJ69" s="367"/>
      <c r="EK69" s="367"/>
      <c r="EL69" s="367"/>
      <c r="EM69" s="367"/>
      <c r="EN69" s="367"/>
      <c r="EO69" s="367"/>
      <c r="EP69" s="367"/>
      <c r="EQ69" s="367"/>
      <c r="ER69" s="367"/>
      <c r="ES69" s="367"/>
      <c r="ET69" s="367"/>
      <c r="EU69" s="367"/>
      <c r="EV69" s="367"/>
      <c r="EW69" s="367"/>
      <c r="EX69" s="367"/>
      <c r="EY69" s="367"/>
      <c r="EZ69" s="367"/>
      <c r="FA69" s="367"/>
      <c r="FB69" s="367"/>
      <c r="FC69" s="367"/>
      <c r="FD69" s="367"/>
      <c r="FE69" s="367"/>
      <c r="FF69" s="367"/>
      <c r="FG69" s="367"/>
      <c r="FH69" s="367"/>
      <c r="FI69" s="367"/>
      <c r="FJ69" s="367"/>
      <c r="FK69" s="367"/>
      <c r="FL69" s="367"/>
      <c r="FM69" s="367"/>
      <c r="FN69" s="367"/>
      <c r="FO69" s="367"/>
      <c r="FP69" s="367"/>
      <c r="FQ69" s="367"/>
      <c r="FR69" s="367"/>
      <c r="FS69" s="367"/>
      <c r="FT69" s="367"/>
      <c r="FU69" s="367"/>
      <c r="FV69" s="367"/>
      <c r="FW69" s="367"/>
      <c r="FX69" s="367"/>
      <c r="FY69" s="367"/>
      <c r="FZ69" s="367"/>
      <c r="GA69" s="367"/>
      <c r="GB69" s="367"/>
      <c r="GC69" s="367"/>
      <c r="GD69" s="367"/>
      <c r="GE69" s="367"/>
      <c r="GF69" s="367"/>
      <c r="GG69" s="367"/>
      <c r="GH69" s="367"/>
      <c r="GI69" s="367"/>
      <c r="GJ69" s="367"/>
      <c r="GK69" s="367"/>
      <c r="GL69" s="367"/>
      <c r="GM69" s="367"/>
      <c r="GN69" s="367"/>
      <c r="GO69" s="367"/>
      <c r="GP69" s="367"/>
      <c r="GQ69" s="367"/>
      <c r="GR69" s="367"/>
      <c r="GS69" s="367"/>
      <c r="GT69" s="367"/>
      <c r="GU69" s="367"/>
      <c r="GV69" s="367"/>
      <c r="GW69" s="367"/>
      <c r="GX69" s="367"/>
      <c r="GY69" s="367"/>
      <c r="GZ69" s="367"/>
      <c r="HA69" s="367"/>
      <c r="HB69" s="367"/>
      <c r="HC69" s="367"/>
      <c r="HD69" s="367"/>
      <c r="HE69" s="367"/>
      <c r="HF69" s="367"/>
      <c r="HG69" s="367"/>
      <c r="HH69" s="367"/>
      <c r="HI69" s="367"/>
      <c r="HJ69" s="367"/>
      <c r="HK69" s="367"/>
      <c r="HL69" s="367"/>
      <c r="HM69" s="367"/>
      <c r="HN69" s="367"/>
      <c r="HO69" s="367"/>
      <c r="HP69" s="367"/>
      <c r="HQ69" s="367"/>
      <c r="HR69" s="367"/>
      <c r="HS69" s="367"/>
      <c r="HT69" s="367"/>
      <c r="HU69" s="367"/>
      <c r="HV69" s="367"/>
      <c r="HW69" s="367"/>
      <c r="HX69" s="367"/>
      <c r="HY69" s="367"/>
      <c r="HZ69" s="367"/>
      <c r="IA69" s="367"/>
      <c r="IB69" s="367"/>
      <c r="IC69" s="367"/>
      <c r="ID69" s="367"/>
      <c r="IE69" s="367"/>
      <c r="IF69" s="367"/>
      <c r="IG69" s="367"/>
      <c r="IH69" s="367"/>
      <c r="II69" s="367"/>
      <c r="IJ69" s="367"/>
      <c r="IK69" s="367"/>
      <c r="IL69" s="367"/>
      <c r="IM69" s="367"/>
      <c r="IN69" s="367"/>
      <c r="IO69" s="367"/>
      <c r="IP69" s="367"/>
      <c r="IQ69" s="367"/>
      <c r="IR69" s="367"/>
      <c r="IS69" s="367"/>
      <c r="IT69" s="367"/>
      <c r="IU69" s="367"/>
      <c r="IV69" s="367"/>
    </row>
    <row r="70" spans="1:256" s="361" customFormat="1" ht="5.25" customHeight="1" x14ac:dyDescent="0.25">
      <c r="A70" s="366"/>
      <c r="B70" s="365"/>
      <c r="C70" s="364"/>
      <c r="D70" s="363"/>
      <c r="E70" s="363"/>
      <c r="G70" s="362"/>
      <c r="H70" s="362"/>
      <c r="I70" s="362"/>
      <c r="J70" s="362"/>
      <c r="K70" s="362"/>
      <c r="L70" s="362"/>
      <c r="M70" s="362"/>
      <c r="N70" s="362"/>
      <c r="O70" s="362"/>
      <c r="P70" s="362"/>
      <c r="Q70" s="362"/>
      <c r="R70" s="362"/>
    </row>
    <row r="71" spans="1:256" ht="15.75" x14ac:dyDescent="0.25">
      <c r="A71" s="355"/>
      <c r="B71" s="344" t="s">
        <v>293</v>
      </c>
      <c r="C71" s="1155" t="s">
        <v>292</v>
      </c>
      <c r="D71" s="1155"/>
      <c r="E71" s="1155"/>
      <c r="F71" s="1155"/>
      <c r="G71" s="1155"/>
      <c r="H71" s="1155"/>
      <c r="I71" s="1155"/>
      <c r="J71" s="1155"/>
      <c r="K71" s="1155"/>
      <c r="L71" s="1155"/>
      <c r="M71" s="1155"/>
      <c r="N71" s="1155"/>
      <c r="O71" s="1155"/>
      <c r="P71" s="1155"/>
      <c r="Q71" s="1155"/>
      <c r="R71" s="1155"/>
    </row>
    <row r="72" spans="1:256" ht="85.5" customHeight="1" x14ac:dyDescent="0.3">
      <c r="A72" s="347"/>
      <c r="B72" s="360"/>
      <c r="C72" s="1150" t="s">
        <v>1024</v>
      </c>
      <c r="D72" s="1151"/>
      <c r="E72" s="1151"/>
      <c r="F72" s="1151"/>
      <c r="G72" s="1151"/>
      <c r="H72" s="1151"/>
      <c r="I72" s="1151"/>
      <c r="J72" s="1151"/>
      <c r="K72" s="1151"/>
      <c r="L72" s="1151"/>
      <c r="M72" s="1151"/>
      <c r="N72" s="1151"/>
      <c r="O72" s="1151"/>
      <c r="P72" s="1151"/>
      <c r="Q72" s="1151"/>
      <c r="R72" s="1152"/>
    </row>
    <row r="73" spans="1:256" ht="3.75" customHeight="1" x14ac:dyDescent="0.25">
      <c r="B73" s="341"/>
    </row>
    <row r="74" spans="1:256" s="361" customFormat="1" ht="5.25" customHeight="1" x14ac:dyDescent="0.25">
      <c r="A74" s="366"/>
      <c r="B74" s="365"/>
      <c r="C74" s="364"/>
      <c r="D74" s="363"/>
      <c r="E74" s="363"/>
      <c r="G74" s="362"/>
      <c r="H74" s="362"/>
      <c r="I74" s="362"/>
      <c r="J74" s="362"/>
      <c r="K74" s="362"/>
      <c r="L74" s="362"/>
      <c r="M74" s="362"/>
      <c r="N74" s="362"/>
      <c r="O74" s="362"/>
      <c r="P74" s="362"/>
      <c r="Q74" s="362"/>
      <c r="R74" s="362"/>
    </row>
    <row r="75" spans="1:256" ht="15.75" x14ac:dyDescent="0.25">
      <c r="A75" s="355"/>
      <c r="B75" s="344" t="s">
        <v>291</v>
      </c>
      <c r="C75" s="341" t="s">
        <v>290</v>
      </c>
    </row>
    <row r="76" spans="1:256" ht="66" customHeight="1" x14ac:dyDescent="0.3">
      <c r="A76" s="347"/>
      <c r="B76" s="360"/>
      <c r="C76" s="1150" t="s">
        <v>1022</v>
      </c>
      <c r="D76" s="1151"/>
      <c r="E76" s="1151"/>
      <c r="F76" s="1151"/>
      <c r="G76" s="1151"/>
      <c r="H76" s="1151"/>
      <c r="I76" s="1151"/>
      <c r="J76" s="1151"/>
      <c r="K76" s="1151"/>
      <c r="L76" s="1151"/>
      <c r="M76" s="1151"/>
      <c r="N76" s="1151"/>
      <c r="O76" s="1151"/>
      <c r="P76" s="1151"/>
      <c r="Q76" s="1151"/>
      <c r="R76" s="1152"/>
    </row>
    <row r="77" spans="1:256" ht="4.5" customHeight="1" x14ac:dyDescent="0.2">
      <c r="A77" s="339"/>
    </row>
    <row r="78" spans="1:256" ht="15.75" x14ac:dyDescent="0.25">
      <c r="B78" s="344" t="s">
        <v>289</v>
      </c>
      <c r="C78" s="343" t="s">
        <v>247</v>
      </c>
      <c r="F78" s="342"/>
      <c r="G78" s="341" t="s">
        <v>288</v>
      </c>
      <c r="S78" s="340"/>
    </row>
    <row r="79" spans="1:256" ht="3.75" customHeight="1" x14ac:dyDescent="0.25">
      <c r="B79" s="341"/>
      <c r="F79" s="339"/>
      <c r="G79" s="352"/>
      <c r="I79" s="339"/>
    </row>
    <row r="80" spans="1:256" s="339" customFormat="1" ht="15.75" x14ac:dyDescent="0.25">
      <c r="A80" s="326"/>
      <c r="B80" s="352"/>
      <c r="F80" s="342"/>
      <c r="G80" s="341" t="s">
        <v>287</v>
      </c>
      <c r="I80" s="326"/>
    </row>
    <row r="81" spans="1:256" ht="3.75" customHeight="1" x14ac:dyDescent="0.25">
      <c r="A81" s="339"/>
      <c r="B81" s="341"/>
      <c r="F81" s="339"/>
      <c r="G81" s="352"/>
      <c r="I81" s="339"/>
    </row>
    <row r="82" spans="1:256" s="339" customFormat="1" ht="15.75" x14ac:dyDescent="0.25">
      <c r="A82" s="326"/>
      <c r="F82" s="342" t="s">
        <v>1010</v>
      </c>
      <c r="G82" s="341" t="s">
        <v>286</v>
      </c>
      <c r="I82" s="326"/>
    </row>
    <row r="83" spans="1:256" ht="6" customHeight="1" x14ac:dyDescent="0.25">
      <c r="A83" s="339"/>
      <c r="B83" s="341"/>
      <c r="F83" s="339"/>
      <c r="G83" s="352"/>
      <c r="I83" s="339"/>
    </row>
    <row r="84" spans="1:256" s="339" customFormat="1" ht="15.75" x14ac:dyDescent="0.25">
      <c r="A84" s="326"/>
      <c r="F84" s="342"/>
      <c r="G84" s="341" t="s">
        <v>285</v>
      </c>
      <c r="I84" s="326"/>
    </row>
    <row r="85" spans="1:256" ht="4.5" customHeight="1" x14ac:dyDescent="0.25">
      <c r="H85" s="339"/>
      <c r="J85" s="339"/>
      <c r="S85" s="340"/>
    </row>
    <row r="86" spans="1:256" s="357" customFormat="1" ht="18.75" customHeight="1" x14ac:dyDescent="0.35">
      <c r="A86" s="359" t="s">
        <v>580</v>
      </c>
      <c r="F86" s="358"/>
      <c r="G86" s="358"/>
      <c r="H86" s="358"/>
      <c r="I86" s="358"/>
      <c r="J86" s="358"/>
      <c r="K86" s="358"/>
      <c r="L86" s="358"/>
      <c r="M86" s="358"/>
      <c r="N86" s="358"/>
      <c r="O86" s="358"/>
      <c r="P86" s="358"/>
      <c r="Q86" s="358"/>
      <c r="R86" s="358"/>
    </row>
    <row r="87" spans="1:256" s="348" customFormat="1" ht="5.0999999999999996" customHeight="1" x14ac:dyDescent="0.25">
      <c r="A87" s="356"/>
      <c r="F87" s="349"/>
      <c r="G87" s="349"/>
      <c r="H87" s="349"/>
      <c r="I87" s="349"/>
      <c r="J87" s="349"/>
      <c r="K87" s="349"/>
      <c r="L87" s="349"/>
      <c r="M87" s="349"/>
      <c r="N87" s="349"/>
      <c r="O87" s="349"/>
      <c r="P87" s="349"/>
      <c r="Q87" s="349"/>
      <c r="R87" s="349"/>
    </row>
    <row r="88" spans="1:256" s="348" customFormat="1" ht="19.5" customHeight="1" x14ac:dyDescent="0.3">
      <c r="A88" s="347" t="s">
        <v>240</v>
      </c>
      <c r="B88" s="347" t="s">
        <v>284</v>
      </c>
      <c r="C88" s="350"/>
      <c r="D88" s="326"/>
      <c r="E88" s="326"/>
      <c r="F88" s="349"/>
      <c r="G88" s="349"/>
      <c r="H88" s="349"/>
      <c r="I88" s="349"/>
      <c r="J88" s="349"/>
      <c r="K88" s="349"/>
      <c r="L88" s="349"/>
      <c r="M88" s="349"/>
      <c r="N88" s="349"/>
      <c r="O88" s="349"/>
      <c r="P88" s="349"/>
      <c r="Q88" s="349"/>
      <c r="R88" s="349"/>
    </row>
    <row r="89" spans="1:256" s="345" customFormat="1" ht="5.25" customHeight="1" x14ac:dyDescent="0.2">
      <c r="A89" s="326"/>
      <c r="B89" s="326"/>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6"/>
      <c r="BA89" s="326"/>
      <c r="BB89" s="326"/>
      <c r="BC89" s="326"/>
      <c r="BD89" s="326"/>
      <c r="BE89" s="326"/>
      <c r="BF89" s="326"/>
      <c r="BG89" s="326"/>
      <c r="BH89" s="326"/>
      <c r="BI89" s="326"/>
      <c r="BJ89" s="326"/>
      <c r="BK89" s="326"/>
      <c r="BL89" s="326"/>
      <c r="BM89" s="326"/>
      <c r="BN89" s="326"/>
      <c r="BO89" s="326"/>
      <c r="BP89" s="326"/>
      <c r="BQ89" s="326"/>
      <c r="BR89" s="326"/>
      <c r="BS89" s="326"/>
      <c r="BT89" s="326"/>
      <c r="BU89" s="326"/>
      <c r="BV89" s="326"/>
      <c r="BW89" s="326"/>
      <c r="BX89" s="326"/>
      <c r="BY89" s="326"/>
      <c r="BZ89" s="326"/>
      <c r="CA89" s="326"/>
      <c r="CB89" s="326"/>
      <c r="CC89" s="326"/>
      <c r="CD89" s="326"/>
      <c r="CE89" s="326"/>
      <c r="CF89" s="326"/>
      <c r="CG89" s="326"/>
      <c r="CH89" s="326"/>
      <c r="CI89" s="326"/>
      <c r="CJ89" s="326"/>
      <c r="CK89" s="326"/>
      <c r="CL89" s="326"/>
      <c r="CM89" s="326"/>
      <c r="CN89" s="326"/>
      <c r="CO89" s="326"/>
      <c r="CP89" s="326"/>
      <c r="CQ89" s="326"/>
      <c r="CR89" s="326"/>
      <c r="CS89" s="326"/>
      <c r="CT89" s="326"/>
      <c r="CU89" s="326"/>
      <c r="CV89" s="326"/>
      <c r="CW89" s="326"/>
      <c r="CX89" s="326"/>
      <c r="CY89" s="326"/>
      <c r="CZ89" s="326"/>
      <c r="DA89" s="326"/>
      <c r="DB89" s="326"/>
      <c r="DC89" s="326"/>
      <c r="DD89" s="326"/>
      <c r="DE89" s="326"/>
      <c r="DF89" s="326"/>
      <c r="DG89" s="326"/>
      <c r="DH89" s="326"/>
      <c r="DI89" s="326"/>
      <c r="DJ89" s="326"/>
      <c r="DK89" s="326"/>
      <c r="DL89" s="326"/>
      <c r="DM89" s="326"/>
      <c r="DN89" s="326"/>
      <c r="DO89" s="326"/>
      <c r="DP89" s="326"/>
      <c r="DQ89" s="326"/>
      <c r="DR89" s="326"/>
      <c r="DS89" s="326"/>
      <c r="DT89" s="326"/>
      <c r="DU89" s="326"/>
      <c r="DV89" s="326"/>
      <c r="DW89" s="326"/>
      <c r="DX89" s="326"/>
      <c r="DY89" s="326"/>
      <c r="DZ89" s="326"/>
      <c r="EA89" s="326"/>
      <c r="EB89" s="326"/>
      <c r="EC89" s="326"/>
      <c r="ED89" s="326"/>
      <c r="EE89" s="326"/>
      <c r="EF89" s="326"/>
      <c r="EG89" s="326"/>
      <c r="EH89" s="326"/>
      <c r="EI89" s="326"/>
      <c r="EJ89" s="326"/>
      <c r="EK89" s="326"/>
      <c r="EL89" s="326"/>
      <c r="EM89" s="326"/>
      <c r="EN89" s="326"/>
      <c r="EO89" s="326"/>
      <c r="EP89" s="326"/>
      <c r="EQ89" s="326"/>
      <c r="ER89" s="326"/>
      <c r="ES89" s="326"/>
      <c r="ET89" s="326"/>
      <c r="EU89" s="326"/>
      <c r="EV89" s="326"/>
      <c r="EW89" s="326"/>
      <c r="EX89" s="326"/>
      <c r="EY89" s="326"/>
      <c r="EZ89" s="326"/>
      <c r="FA89" s="326"/>
      <c r="FB89" s="326"/>
      <c r="FC89" s="326"/>
      <c r="FD89" s="326"/>
      <c r="FE89" s="326"/>
      <c r="FF89" s="326"/>
      <c r="FG89" s="326"/>
      <c r="FH89" s="326"/>
      <c r="FI89" s="326"/>
      <c r="FJ89" s="326"/>
      <c r="FK89" s="326"/>
      <c r="FL89" s="326"/>
      <c r="FM89" s="326"/>
      <c r="FN89" s="326"/>
      <c r="FO89" s="326"/>
      <c r="FP89" s="326"/>
      <c r="FQ89" s="326"/>
      <c r="FR89" s="326"/>
      <c r="FS89" s="326"/>
      <c r="FT89" s="326"/>
      <c r="FU89" s="326"/>
      <c r="FV89" s="326"/>
      <c r="FW89" s="326"/>
      <c r="FX89" s="326"/>
      <c r="FY89" s="326"/>
      <c r="FZ89" s="326"/>
      <c r="GA89" s="326"/>
      <c r="GB89" s="326"/>
      <c r="GC89" s="326"/>
      <c r="GD89" s="326"/>
      <c r="GE89" s="326"/>
      <c r="GF89" s="326"/>
      <c r="GG89" s="326"/>
      <c r="GH89" s="326"/>
      <c r="GI89" s="326"/>
      <c r="GJ89" s="326"/>
      <c r="GK89" s="326"/>
      <c r="GL89" s="326"/>
      <c r="GM89" s="326"/>
      <c r="GN89" s="326"/>
      <c r="GO89" s="326"/>
      <c r="GP89" s="326"/>
      <c r="GQ89" s="326"/>
      <c r="GR89" s="326"/>
      <c r="GS89" s="326"/>
      <c r="GT89" s="326"/>
      <c r="GU89" s="326"/>
      <c r="GV89" s="326"/>
      <c r="GW89" s="326"/>
      <c r="GX89" s="326"/>
      <c r="GY89" s="326"/>
      <c r="GZ89" s="326"/>
      <c r="HA89" s="326"/>
      <c r="HB89" s="326"/>
      <c r="HC89" s="326"/>
      <c r="HD89" s="326"/>
      <c r="HE89" s="326"/>
      <c r="HF89" s="326"/>
      <c r="HG89" s="326"/>
      <c r="HH89" s="326"/>
      <c r="HI89" s="326"/>
      <c r="HJ89" s="326"/>
      <c r="HK89" s="326"/>
      <c r="HL89" s="326"/>
      <c r="HM89" s="326"/>
      <c r="HN89" s="326"/>
      <c r="HO89" s="326"/>
      <c r="HP89" s="326"/>
      <c r="HQ89" s="326"/>
      <c r="HR89" s="326"/>
      <c r="HS89" s="326"/>
      <c r="HT89" s="326"/>
      <c r="HU89" s="326"/>
      <c r="HV89" s="326"/>
      <c r="HW89" s="326"/>
      <c r="HX89" s="326"/>
      <c r="HY89" s="326"/>
      <c r="HZ89" s="326"/>
      <c r="IA89" s="326"/>
      <c r="IB89" s="326"/>
      <c r="IC89" s="326"/>
      <c r="ID89" s="326"/>
      <c r="IE89" s="326"/>
      <c r="IF89" s="326"/>
      <c r="IG89" s="326"/>
      <c r="IH89" s="326"/>
      <c r="II89" s="326"/>
      <c r="IJ89" s="326"/>
      <c r="IK89" s="326"/>
      <c r="IL89" s="326"/>
      <c r="IM89" s="326"/>
      <c r="IN89" s="326"/>
      <c r="IO89" s="326"/>
      <c r="IP89" s="326"/>
      <c r="IQ89" s="326"/>
      <c r="IR89" s="326"/>
      <c r="IS89" s="326"/>
      <c r="IT89" s="326"/>
      <c r="IU89" s="326"/>
      <c r="IV89" s="326"/>
    </row>
    <row r="90" spans="1:256" s="339" customFormat="1" ht="21" customHeight="1" x14ac:dyDescent="0.3">
      <c r="A90" s="347" t="s">
        <v>241</v>
      </c>
      <c r="B90" s="346" t="s">
        <v>283</v>
      </c>
      <c r="C90" s="341" t="s">
        <v>282</v>
      </c>
      <c r="D90" s="341"/>
      <c r="E90" s="341"/>
      <c r="F90" s="341"/>
      <c r="G90" s="341"/>
      <c r="H90" s="341"/>
      <c r="I90" s="341"/>
      <c r="J90" s="341"/>
      <c r="K90" s="341"/>
      <c r="L90" s="341"/>
      <c r="M90" s="341"/>
      <c r="N90" s="341"/>
      <c r="O90" s="341"/>
      <c r="P90" s="341"/>
      <c r="Q90" s="341"/>
      <c r="R90" s="341"/>
      <c r="S90" s="341"/>
      <c r="T90" s="341"/>
      <c r="U90" s="341"/>
      <c r="V90" s="341"/>
      <c r="W90" s="341"/>
      <c r="X90" s="341"/>
      <c r="Y90" s="341"/>
      <c r="Z90" s="341"/>
      <c r="AA90" s="341"/>
      <c r="AB90" s="341"/>
      <c r="AC90" s="341"/>
      <c r="AD90" s="341"/>
      <c r="AE90" s="341"/>
      <c r="AF90" s="341"/>
      <c r="AG90" s="341"/>
      <c r="AH90" s="341"/>
      <c r="AI90" s="341"/>
      <c r="AJ90" s="341"/>
      <c r="AK90" s="341"/>
      <c r="AL90" s="341"/>
      <c r="AM90" s="341"/>
      <c r="AN90" s="341"/>
      <c r="AO90" s="341"/>
      <c r="AP90" s="341"/>
      <c r="AQ90" s="341"/>
      <c r="AR90" s="341"/>
      <c r="AS90" s="341"/>
      <c r="AT90" s="341"/>
      <c r="AU90" s="341"/>
      <c r="AV90" s="341"/>
      <c r="AW90" s="341"/>
      <c r="AX90" s="341"/>
      <c r="AY90" s="341"/>
      <c r="AZ90" s="341"/>
      <c r="BA90" s="341"/>
      <c r="BB90" s="341"/>
      <c r="BC90" s="341"/>
      <c r="BD90" s="341"/>
      <c r="BE90" s="341"/>
      <c r="BF90" s="341"/>
      <c r="BG90" s="341"/>
      <c r="BH90" s="341"/>
      <c r="BI90" s="341"/>
      <c r="BJ90" s="341"/>
      <c r="BK90" s="341"/>
      <c r="BL90" s="341"/>
      <c r="BM90" s="341"/>
      <c r="BN90" s="341"/>
      <c r="BO90" s="341"/>
      <c r="BP90" s="341"/>
      <c r="BQ90" s="341"/>
      <c r="BR90" s="341"/>
      <c r="BS90" s="341"/>
      <c r="BT90" s="341"/>
      <c r="BU90" s="341"/>
      <c r="BV90" s="341"/>
      <c r="BW90" s="341"/>
      <c r="BX90" s="341"/>
      <c r="BY90" s="341"/>
      <c r="BZ90" s="341"/>
      <c r="CA90" s="341"/>
      <c r="CB90" s="341"/>
      <c r="CC90" s="341"/>
      <c r="CD90" s="341"/>
      <c r="CE90" s="341"/>
      <c r="CF90" s="341"/>
      <c r="CG90" s="341"/>
      <c r="CH90" s="341"/>
      <c r="CI90" s="341"/>
      <c r="CJ90" s="341"/>
      <c r="CK90" s="341"/>
      <c r="CL90" s="341"/>
      <c r="CM90" s="341"/>
      <c r="CN90" s="341"/>
      <c r="CO90" s="341"/>
      <c r="CP90" s="341"/>
      <c r="CQ90" s="341"/>
      <c r="CR90" s="341"/>
      <c r="CS90" s="341"/>
      <c r="CT90" s="341"/>
      <c r="CU90" s="341"/>
      <c r="CV90" s="341"/>
      <c r="CW90" s="341"/>
      <c r="CX90" s="341"/>
      <c r="CY90" s="341"/>
      <c r="CZ90" s="341"/>
      <c r="DA90" s="341"/>
      <c r="DB90" s="341"/>
      <c r="DC90" s="341"/>
      <c r="DD90" s="341"/>
      <c r="DE90" s="341"/>
      <c r="DF90" s="341"/>
      <c r="DG90" s="341"/>
      <c r="DH90" s="341"/>
      <c r="DI90" s="341"/>
      <c r="DJ90" s="341"/>
      <c r="DK90" s="341"/>
      <c r="DL90" s="341"/>
      <c r="DM90" s="341"/>
      <c r="DN90" s="341"/>
      <c r="DO90" s="341"/>
      <c r="DP90" s="341"/>
      <c r="DQ90" s="341"/>
      <c r="DR90" s="341"/>
      <c r="DS90" s="341"/>
      <c r="DT90" s="341"/>
      <c r="DU90" s="341"/>
      <c r="DV90" s="341"/>
      <c r="DW90" s="341"/>
      <c r="DX90" s="341"/>
      <c r="DY90" s="341"/>
      <c r="DZ90" s="341"/>
      <c r="EA90" s="341"/>
      <c r="EB90" s="341"/>
      <c r="EC90" s="341"/>
      <c r="ED90" s="341"/>
      <c r="EE90" s="341"/>
      <c r="EF90" s="341"/>
      <c r="EG90" s="341"/>
      <c r="EH90" s="341"/>
      <c r="EI90" s="341"/>
      <c r="EJ90" s="341"/>
      <c r="EK90" s="341"/>
      <c r="EL90" s="341"/>
      <c r="EM90" s="341"/>
      <c r="EN90" s="341"/>
      <c r="EO90" s="341"/>
      <c r="EP90" s="341"/>
      <c r="EQ90" s="341"/>
      <c r="ER90" s="341"/>
      <c r="ES90" s="341"/>
      <c r="ET90" s="341"/>
      <c r="EU90" s="341"/>
      <c r="EV90" s="341"/>
      <c r="EW90" s="341"/>
      <c r="EX90" s="341"/>
      <c r="EY90" s="341"/>
      <c r="EZ90" s="341"/>
      <c r="FA90" s="341"/>
      <c r="FB90" s="341"/>
      <c r="FC90" s="341"/>
      <c r="FD90" s="341"/>
      <c r="FE90" s="341"/>
      <c r="FF90" s="341"/>
      <c r="FG90" s="341"/>
      <c r="FH90" s="341"/>
      <c r="FI90" s="341"/>
      <c r="FJ90" s="341"/>
      <c r="FK90" s="341"/>
      <c r="FL90" s="341"/>
      <c r="FM90" s="341"/>
      <c r="FN90" s="341"/>
      <c r="FO90" s="341"/>
      <c r="FP90" s="341"/>
      <c r="FQ90" s="341"/>
      <c r="FR90" s="341"/>
      <c r="FS90" s="341"/>
      <c r="FT90" s="341"/>
      <c r="FU90" s="341"/>
      <c r="FV90" s="341"/>
      <c r="FW90" s="341"/>
      <c r="FX90" s="341"/>
      <c r="FY90" s="341"/>
      <c r="FZ90" s="341"/>
      <c r="GA90" s="341"/>
      <c r="GB90" s="341"/>
      <c r="GC90" s="341"/>
      <c r="GD90" s="341"/>
      <c r="GE90" s="341"/>
      <c r="GF90" s="341"/>
      <c r="GG90" s="341"/>
      <c r="GH90" s="341"/>
      <c r="GI90" s="341"/>
      <c r="GJ90" s="341"/>
      <c r="GK90" s="341"/>
      <c r="GL90" s="341"/>
      <c r="GM90" s="341"/>
      <c r="GN90" s="341"/>
      <c r="GO90" s="341"/>
      <c r="GP90" s="341"/>
      <c r="GQ90" s="341"/>
      <c r="GR90" s="341"/>
      <c r="GS90" s="341"/>
      <c r="GT90" s="341"/>
      <c r="GU90" s="341"/>
      <c r="GV90" s="341"/>
      <c r="GW90" s="341"/>
      <c r="GX90" s="341"/>
      <c r="GY90" s="341"/>
      <c r="GZ90" s="341"/>
      <c r="HA90" s="341"/>
      <c r="HB90" s="341"/>
      <c r="HC90" s="341"/>
      <c r="HD90" s="341"/>
      <c r="HE90" s="341"/>
      <c r="HF90" s="341"/>
      <c r="HG90" s="341"/>
      <c r="HH90" s="341"/>
      <c r="HI90" s="341"/>
      <c r="HJ90" s="341"/>
      <c r="HK90" s="341"/>
      <c r="HL90" s="341"/>
      <c r="HM90" s="341"/>
      <c r="HN90" s="341"/>
      <c r="HO90" s="341"/>
      <c r="HP90" s="341"/>
      <c r="HQ90" s="341"/>
      <c r="HR90" s="341"/>
      <c r="HS90" s="341"/>
      <c r="HT90" s="341"/>
      <c r="HU90" s="341"/>
      <c r="HV90" s="341"/>
      <c r="HW90" s="341"/>
      <c r="HX90" s="341"/>
      <c r="HY90" s="341"/>
      <c r="HZ90" s="341"/>
      <c r="IA90" s="341"/>
      <c r="IB90" s="341"/>
      <c r="IC90" s="341"/>
      <c r="ID90" s="341"/>
      <c r="IE90" s="341"/>
      <c r="IF90" s="341"/>
      <c r="IG90" s="341"/>
      <c r="IH90" s="341"/>
      <c r="II90" s="341"/>
      <c r="IJ90" s="341"/>
      <c r="IK90" s="341"/>
      <c r="IL90" s="341"/>
      <c r="IM90" s="341"/>
      <c r="IN90" s="341"/>
      <c r="IO90" s="341"/>
      <c r="IP90" s="341"/>
      <c r="IQ90" s="341"/>
      <c r="IR90" s="341"/>
      <c r="IS90" s="341"/>
      <c r="IT90" s="341"/>
      <c r="IU90" s="341"/>
      <c r="IV90" s="341"/>
    </row>
    <row r="91" spans="1:256" ht="74.25" customHeight="1" x14ac:dyDescent="0.25">
      <c r="A91" s="341"/>
      <c r="B91" s="329"/>
      <c r="C91" s="1150" t="s">
        <v>1080</v>
      </c>
      <c r="D91" s="1151"/>
      <c r="E91" s="1151"/>
      <c r="F91" s="1151"/>
      <c r="G91" s="1151"/>
      <c r="H91" s="1151"/>
      <c r="I91" s="1151"/>
      <c r="J91" s="1151"/>
      <c r="K91" s="1151"/>
      <c r="L91" s="1151"/>
      <c r="M91" s="1151"/>
      <c r="N91" s="1151"/>
      <c r="O91" s="1151"/>
      <c r="P91" s="1151"/>
      <c r="Q91" s="1151"/>
      <c r="R91" s="1152"/>
    </row>
    <row r="92" spans="1:256" s="339" customFormat="1" ht="6.75" customHeight="1" x14ac:dyDescent="0.2">
      <c r="A92" s="326"/>
      <c r="B92" s="326"/>
      <c r="C92" s="326"/>
      <c r="D92" s="326"/>
      <c r="E92" s="326"/>
      <c r="F92" s="326"/>
      <c r="G92" s="326"/>
      <c r="H92" s="326"/>
      <c r="I92" s="326"/>
      <c r="J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6"/>
      <c r="AZ92" s="326"/>
      <c r="BA92" s="326"/>
      <c r="BB92" s="326"/>
      <c r="BC92" s="326"/>
      <c r="BD92" s="326"/>
      <c r="BE92" s="326"/>
      <c r="BF92" s="326"/>
      <c r="BG92" s="326"/>
      <c r="BH92" s="326"/>
      <c r="BI92" s="326"/>
      <c r="BJ92" s="326"/>
      <c r="BK92" s="326"/>
      <c r="BL92" s="326"/>
      <c r="BM92" s="326"/>
      <c r="BN92" s="326"/>
      <c r="BO92" s="326"/>
      <c r="BP92" s="326"/>
      <c r="BQ92" s="326"/>
      <c r="BR92" s="326"/>
      <c r="BS92" s="326"/>
      <c r="BT92" s="326"/>
      <c r="BU92" s="326"/>
      <c r="BV92" s="326"/>
      <c r="BW92" s="326"/>
      <c r="BX92" s="326"/>
      <c r="BY92" s="326"/>
      <c r="BZ92" s="326"/>
      <c r="CA92" s="326"/>
      <c r="CB92" s="326"/>
      <c r="CC92" s="326"/>
      <c r="CD92" s="326"/>
      <c r="CE92" s="326"/>
      <c r="CF92" s="326"/>
      <c r="CG92" s="326"/>
      <c r="CH92" s="326"/>
      <c r="CI92" s="326"/>
      <c r="CJ92" s="326"/>
      <c r="CK92" s="326"/>
      <c r="CL92" s="326"/>
      <c r="CM92" s="326"/>
      <c r="CN92" s="326"/>
      <c r="CO92" s="326"/>
      <c r="CP92" s="326"/>
      <c r="CQ92" s="326"/>
      <c r="CR92" s="326"/>
      <c r="CS92" s="326"/>
      <c r="CT92" s="326"/>
      <c r="CU92" s="326"/>
      <c r="CV92" s="326"/>
      <c r="CW92" s="326"/>
      <c r="CX92" s="326"/>
      <c r="CY92" s="326"/>
      <c r="CZ92" s="326"/>
      <c r="DA92" s="326"/>
      <c r="DB92" s="326"/>
      <c r="DC92" s="326"/>
      <c r="DD92" s="326"/>
      <c r="DE92" s="326"/>
      <c r="DF92" s="326"/>
      <c r="DG92" s="326"/>
      <c r="DH92" s="326"/>
      <c r="DI92" s="326"/>
      <c r="DJ92" s="326"/>
      <c r="DK92" s="326"/>
      <c r="DL92" s="326"/>
      <c r="DM92" s="326"/>
      <c r="DN92" s="326"/>
      <c r="DO92" s="326"/>
      <c r="DP92" s="326"/>
      <c r="DQ92" s="326"/>
      <c r="DR92" s="326"/>
      <c r="DS92" s="326"/>
      <c r="DT92" s="326"/>
      <c r="DU92" s="326"/>
      <c r="DV92" s="326"/>
      <c r="DW92" s="326"/>
      <c r="DX92" s="326"/>
      <c r="DY92" s="326"/>
      <c r="DZ92" s="326"/>
      <c r="EA92" s="326"/>
      <c r="EB92" s="326"/>
      <c r="EC92" s="326"/>
      <c r="ED92" s="326"/>
      <c r="EE92" s="326"/>
      <c r="EF92" s="326"/>
      <c r="EG92" s="326"/>
      <c r="EH92" s="326"/>
      <c r="EI92" s="326"/>
      <c r="EJ92" s="326"/>
      <c r="EK92" s="326"/>
      <c r="EL92" s="326"/>
      <c r="EM92" s="326"/>
      <c r="EN92" s="326"/>
      <c r="EO92" s="326"/>
      <c r="EP92" s="326"/>
      <c r="EQ92" s="326"/>
      <c r="ER92" s="326"/>
      <c r="ES92" s="326"/>
      <c r="ET92" s="326"/>
      <c r="EU92" s="326"/>
      <c r="EV92" s="326"/>
      <c r="EW92" s="326"/>
      <c r="EX92" s="326"/>
      <c r="EY92" s="326"/>
      <c r="EZ92" s="326"/>
      <c r="FA92" s="326"/>
      <c r="FB92" s="326"/>
      <c r="FC92" s="326"/>
      <c r="FD92" s="326"/>
      <c r="FE92" s="326"/>
      <c r="FF92" s="326"/>
      <c r="FG92" s="326"/>
      <c r="FH92" s="326"/>
      <c r="FI92" s="326"/>
      <c r="FJ92" s="326"/>
      <c r="FK92" s="326"/>
      <c r="FL92" s="326"/>
      <c r="FM92" s="326"/>
      <c r="FN92" s="326"/>
      <c r="FO92" s="326"/>
      <c r="FP92" s="326"/>
      <c r="FQ92" s="326"/>
      <c r="FR92" s="326"/>
      <c r="FS92" s="326"/>
      <c r="FT92" s="326"/>
      <c r="FU92" s="326"/>
      <c r="FV92" s="326"/>
      <c r="FW92" s="326"/>
      <c r="FX92" s="326"/>
      <c r="FY92" s="326"/>
      <c r="FZ92" s="326"/>
      <c r="GA92" s="326"/>
      <c r="GB92" s="326"/>
      <c r="GC92" s="326"/>
      <c r="GD92" s="326"/>
      <c r="GE92" s="326"/>
      <c r="GF92" s="326"/>
      <c r="GG92" s="326"/>
      <c r="GH92" s="326"/>
      <c r="GI92" s="326"/>
      <c r="GJ92" s="326"/>
      <c r="GK92" s="326"/>
      <c r="GL92" s="326"/>
      <c r="GM92" s="326"/>
      <c r="GN92" s="326"/>
      <c r="GO92" s="326"/>
      <c r="GP92" s="326"/>
      <c r="GQ92" s="326"/>
      <c r="GR92" s="326"/>
      <c r="GS92" s="326"/>
      <c r="GT92" s="326"/>
      <c r="GU92" s="326"/>
      <c r="GV92" s="326"/>
      <c r="GW92" s="326"/>
      <c r="GX92" s="326"/>
      <c r="GY92" s="326"/>
      <c r="GZ92" s="326"/>
      <c r="HA92" s="326"/>
      <c r="HB92" s="326"/>
      <c r="HC92" s="326"/>
      <c r="HD92" s="326"/>
      <c r="HE92" s="326"/>
      <c r="HF92" s="326"/>
      <c r="HG92" s="326"/>
      <c r="HH92" s="326"/>
      <c r="HI92" s="326"/>
      <c r="HJ92" s="326"/>
      <c r="HK92" s="326"/>
      <c r="HL92" s="326"/>
      <c r="HM92" s="326"/>
      <c r="HN92" s="326"/>
      <c r="HO92" s="326"/>
      <c r="HP92" s="326"/>
      <c r="HQ92" s="326"/>
      <c r="HR92" s="326"/>
      <c r="HS92" s="326"/>
      <c r="HT92" s="326"/>
      <c r="HU92" s="326"/>
      <c r="HV92" s="326"/>
      <c r="HW92" s="326"/>
      <c r="HX92" s="326"/>
      <c r="HY92" s="326"/>
      <c r="HZ92" s="326"/>
      <c r="IA92" s="326"/>
      <c r="IB92" s="326"/>
      <c r="IC92" s="326"/>
      <c r="ID92" s="326"/>
      <c r="IE92" s="326"/>
      <c r="IF92" s="326"/>
      <c r="IG92" s="326"/>
      <c r="IH92" s="326"/>
      <c r="II92" s="326"/>
      <c r="IJ92" s="326"/>
      <c r="IK92" s="326"/>
      <c r="IL92" s="326"/>
      <c r="IM92" s="326"/>
      <c r="IN92" s="326"/>
      <c r="IO92" s="326"/>
      <c r="IP92" s="326"/>
      <c r="IQ92" s="326"/>
      <c r="IR92" s="326"/>
      <c r="IS92" s="326"/>
      <c r="IT92" s="326"/>
      <c r="IU92" s="326"/>
      <c r="IV92" s="326"/>
    </row>
    <row r="93" spans="1:256" ht="15.75" x14ac:dyDescent="0.25">
      <c r="B93" s="344" t="s">
        <v>281</v>
      </c>
      <c r="C93" s="343" t="s">
        <v>247</v>
      </c>
      <c r="F93" s="342"/>
      <c r="G93" s="341" t="s">
        <v>280</v>
      </c>
      <c r="S93" s="340"/>
    </row>
    <row r="94" spans="1:256" s="339" customFormat="1" ht="6.75" customHeight="1" x14ac:dyDescent="0.2">
      <c r="A94" s="326"/>
      <c r="B94" s="326"/>
      <c r="C94" s="326"/>
      <c r="D94" s="326"/>
      <c r="E94" s="326"/>
      <c r="F94" s="326"/>
      <c r="G94" s="326"/>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6"/>
      <c r="AZ94" s="326"/>
      <c r="BA94" s="326"/>
      <c r="BB94" s="326"/>
      <c r="BC94" s="326"/>
      <c r="BD94" s="326"/>
      <c r="BE94" s="326"/>
      <c r="BF94" s="326"/>
      <c r="BG94" s="326"/>
      <c r="BH94" s="326"/>
      <c r="BI94" s="326"/>
      <c r="BJ94" s="326"/>
      <c r="BK94" s="326"/>
      <c r="BL94" s="326"/>
      <c r="BM94" s="326"/>
      <c r="BN94" s="326"/>
      <c r="BO94" s="326"/>
      <c r="BP94" s="326"/>
      <c r="BQ94" s="326"/>
      <c r="BR94" s="326"/>
      <c r="BS94" s="326"/>
      <c r="BT94" s="326"/>
      <c r="BU94" s="326"/>
      <c r="BV94" s="326"/>
      <c r="BW94" s="326"/>
      <c r="BX94" s="326"/>
      <c r="BY94" s="326"/>
      <c r="BZ94" s="326"/>
      <c r="CA94" s="326"/>
      <c r="CB94" s="326"/>
      <c r="CC94" s="326"/>
      <c r="CD94" s="326"/>
      <c r="CE94" s="326"/>
      <c r="CF94" s="326"/>
      <c r="CG94" s="326"/>
      <c r="CH94" s="326"/>
      <c r="CI94" s="326"/>
      <c r="CJ94" s="326"/>
      <c r="CK94" s="326"/>
      <c r="CL94" s="326"/>
      <c r="CM94" s="326"/>
      <c r="CN94" s="326"/>
      <c r="CO94" s="326"/>
      <c r="CP94" s="326"/>
      <c r="CQ94" s="326"/>
      <c r="CR94" s="326"/>
      <c r="CS94" s="326"/>
      <c r="CT94" s="326"/>
      <c r="CU94" s="326"/>
      <c r="CV94" s="326"/>
      <c r="CW94" s="326"/>
      <c r="CX94" s="326"/>
      <c r="CY94" s="326"/>
      <c r="CZ94" s="326"/>
      <c r="DA94" s="326"/>
      <c r="DB94" s="326"/>
      <c r="DC94" s="326"/>
      <c r="DD94" s="326"/>
      <c r="DE94" s="326"/>
      <c r="DF94" s="326"/>
      <c r="DG94" s="326"/>
      <c r="DH94" s="326"/>
      <c r="DI94" s="326"/>
      <c r="DJ94" s="326"/>
      <c r="DK94" s="326"/>
      <c r="DL94" s="326"/>
      <c r="DM94" s="326"/>
      <c r="DN94" s="326"/>
      <c r="DO94" s="326"/>
      <c r="DP94" s="326"/>
      <c r="DQ94" s="326"/>
      <c r="DR94" s="326"/>
      <c r="DS94" s="326"/>
      <c r="DT94" s="326"/>
      <c r="DU94" s="326"/>
      <c r="DV94" s="326"/>
      <c r="DW94" s="326"/>
      <c r="DX94" s="326"/>
      <c r="DY94" s="326"/>
      <c r="DZ94" s="326"/>
      <c r="EA94" s="326"/>
      <c r="EB94" s="326"/>
      <c r="EC94" s="326"/>
      <c r="ED94" s="326"/>
      <c r="EE94" s="326"/>
      <c r="EF94" s="326"/>
      <c r="EG94" s="326"/>
      <c r="EH94" s="326"/>
      <c r="EI94" s="326"/>
      <c r="EJ94" s="326"/>
      <c r="EK94" s="326"/>
      <c r="EL94" s="326"/>
      <c r="EM94" s="326"/>
      <c r="EN94" s="326"/>
      <c r="EO94" s="326"/>
      <c r="EP94" s="326"/>
      <c r="EQ94" s="326"/>
      <c r="ER94" s="326"/>
      <c r="ES94" s="326"/>
      <c r="ET94" s="326"/>
      <c r="EU94" s="326"/>
      <c r="EV94" s="326"/>
      <c r="EW94" s="326"/>
      <c r="EX94" s="326"/>
      <c r="EY94" s="326"/>
      <c r="EZ94" s="326"/>
      <c r="FA94" s="326"/>
      <c r="FB94" s="326"/>
      <c r="FC94" s="326"/>
      <c r="FD94" s="326"/>
      <c r="FE94" s="326"/>
      <c r="FF94" s="326"/>
      <c r="FG94" s="326"/>
      <c r="FH94" s="326"/>
      <c r="FI94" s="326"/>
      <c r="FJ94" s="326"/>
      <c r="FK94" s="326"/>
      <c r="FL94" s="326"/>
      <c r="FM94" s="326"/>
      <c r="FN94" s="326"/>
      <c r="FO94" s="326"/>
      <c r="FP94" s="326"/>
      <c r="FQ94" s="326"/>
      <c r="FR94" s="326"/>
      <c r="FS94" s="326"/>
      <c r="FT94" s="326"/>
      <c r="FU94" s="326"/>
      <c r="FV94" s="326"/>
      <c r="FW94" s="326"/>
      <c r="FX94" s="326"/>
      <c r="FY94" s="326"/>
      <c r="FZ94" s="326"/>
      <c r="GA94" s="326"/>
      <c r="GB94" s="326"/>
      <c r="GC94" s="326"/>
      <c r="GD94" s="326"/>
      <c r="GE94" s="326"/>
      <c r="GF94" s="326"/>
      <c r="GG94" s="326"/>
      <c r="GH94" s="326"/>
      <c r="GI94" s="326"/>
      <c r="GJ94" s="326"/>
      <c r="GK94" s="326"/>
      <c r="GL94" s="326"/>
      <c r="GM94" s="326"/>
      <c r="GN94" s="326"/>
      <c r="GO94" s="326"/>
      <c r="GP94" s="326"/>
      <c r="GQ94" s="326"/>
      <c r="GR94" s="326"/>
      <c r="GS94" s="326"/>
      <c r="GT94" s="326"/>
      <c r="GU94" s="326"/>
      <c r="GV94" s="326"/>
      <c r="GW94" s="326"/>
      <c r="GX94" s="326"/>
      <c r="GY94" s="326"/>
      <c r="GZ94" s="326"/>
      <c r="HA94" s="326"/>
      <c r="HB94" s="326"/>
      <c r="HC94" s="326"/>
      <c r="HD94" s="326"/>
      <c r="HE94" s="326"/>
      <c r="HF94" s="326"/>
      <c r="HG94" s="326"/>
      <c r="HH94" s="326"/>
      <c r="HI94" s="326"/>
      <c r="HJ94" s="326"/>
      <c r="HK94" s="326"/>
      <c r="HL94" s="326"/>
      <c r="HM94" s="326"/>
      <c r="HN94" s="326"/>
      <c r="HO94" s="326"/>
      <c r="HP94" s="326"/>
      <c r="HQ94" s="326"/>
      <c r="HR94" s="326"/>
      <c r="HS94" s="326"/>
      <c r="HT94" s="326"/>
      <c r="HU94" s="326"/>
      <c r="HV94" s="326"/>
      <c r="HW94" s="326"/>
      <c r="HX94" s="326"/>
      <c r="HY94" s="326"/>
      <c r="HZ94" s="326"/>
      <c r="IA94" s="326"/>
      <c r="IB94" s="326"/>
      <c r="IC94" s="326"/>
      <c r="ID94" s="326"/>
      <c r="IE94" s="326"/>
      <c r="IF94" s="326"/>
      <c r="IG94" s="326"/>
      <c r="IH94" s="326"/>
      <c r="II94" s="326"/>
      <c r="IJ94" s="326"/>
      <c r="IK94" s="326"/>
      <c r="IL94" s="326"/>
      <c r="IM94" s="326"/>
      <c r="IN94" s="326"/>
      <c r="IO94" s="326"/>
      <c r="IP94" s="326"/>
      <c r="IQ94" s="326"/>
      <c r="IR94" s="326"/>
      <c r="IS94" s="326"/>
      <c r="IT94" s="326"/>
      <c r="IU94" s="326"/>
      <c r="IV94" s="326"/>
    </row>
    <row r="95" spans="1:256" ht="15.75" x14ac:dyDescent="0.25">
      <c r="B95" s="344"/>
      <c r="C95" s="343"/>
      <c r="F95" s="342"/>
      <c r="G95" s="341" t="s">
        <v>279</v>
      </c>
      <c r="S95" s="340"/>
    </row>
    <row r="96" spans="1:256" s="339" customFormat="1" ht="6.75" customHeight="1" x14ac:dyDescent="0.2">
      <c r="A96" s="326"/>
      <c r="B96" s="326"/>
      <c r="C96" s="326"/>
      <c r="D96" s="326"/>
      <c r="E96" s="326"/>
      <c r="F96" s="326"/>
      <c r="G96" s="326"/>
      <c r="H96" s="326"/>
      <c r="I96" s="326"/>
      <c r="J96" s="326"/>
      <c r="K96" s="326"/>
      <c r="L96" s="326"/>
      <c r="M96" s="326"/>
      <c r="N96" s="326"/>
      <c r="O96" s="326"/>
      <c r="P96" s="326"/>
      <c r="Q96" s="326"/>
      <c r="R96" s="326"/>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26"/>
      <c r="AV96" s="326"/>
      <c r="AW96" s="326"/>
      <c r="AX96" s="326"/>
      <c r="AY96" s="326"/>
      <c r="AZ96" s="326"/>
      <c r="BA96" s="326"/>
      <c r="BB96" s="326"/>
      <c r="BC96" s="326"/>
      <c r="BD96" s="326"/>
      <c r="BE96" s="326"/>
      <c r="BF96" s="326"/>
      <c r="BG96" s="326"/>
      <c r="BH96" s="326"/>
      <c r="BI96" s="326"/>
      <c r="BJ96" s="326"/>
      <c r="BK96" s="326"/>
      <c r="BL96" s="326"/>
      <c r="BM96" s="326"/>
      <c r="BN96" s="326"/>
      <c r="BO96" s="326"/>
      <c r="BP96" s="326"/>
      <c r="BQ96" s="326"/>
      <c r="BR96" s="326"/>
      <c r="BS96" s="326"/>
      <c r="BT96" s="326"/>
      <c r="BU96" s="326"/>
      <c r="BV96" s="326"/>
      <c r="BW96" s="326"/>
      <c r="BX96" s="326"/>
      <c r="BY96" s="326"/>
      <c r="BZ96" s="326"/>
      <c r="CA96" s="326"/>
      <c r="CB96" s="326"/>
      <c r="CC96" s="326"/>
      <c r="CD96" s="326"/>
      <c r="CE96" s="326"/>
      <c r="CF96" s="326"/>
      <c r="CG96" s="326"/>
      <c r="CH96" s="326"/>
      <c r="CI96" s="326"/>
      <c r="CJ96" s="326"/>
      <c r="CK96" s="326"/>
      <c r="CL96" s="326"/>
      <c r="CM96" s="326"/>
      <c r="CN96" s="326"/>
      <c r="CO96" s="326"/>
      <c r="CP96" s="326"/>
      <c r="CQ96" s="326"/>
      <c r="CR96" s="326"/>
      <c r="CS96" s="326"/>
      <c r="CT96" s="326"/>
      <c r="CU96" s="326"/>
      <c r="CV96" s="326"/>
      <c r="CW96" s="326"/>
      <c r="CX96" s="326"/>
      <c r="CY96" s="326"/>
      <c r="CZ96" s="326"/>
      <c r="DA96" s="326"/>
      <c r="DB96" s="326"/>
      <c r="DC96" s="326"/>
      <c r="DD96" s="326"/>
      <c r="DE96" s="326"/>
      <c r="DF96" s="326"/>
      <c r="DG96" s="326"/>
      <c r="DH96" s="326"/>
      <c r="DI96" s="326"/>
      <c r="DJ96" s="326"/>
      <c r="DK96" s="326"/>
      <c r="DL96" s="326"/>
      <c r="DM96" s="326"/>
      <c r="DN96" s="326"/>
      <c r="DO96" s="326"/>
      <c r="DP96" s="326"/>
      <c r="DQ96" s="326"/>
      <c r="DR96" s="326"/>
      <c r="DS96" s="326"/>
      <c r="DT96" s="326"/>
      <c r="DU96" s="326"/>
      <c r="DV96" s="326"/>
      <c r="DW96" s="326"/>
      <c r="DX96" s="326"/>
      <c r="DY96" s="326"/>
      <c r="DZ96" s="326"/>
      <c r="EA96" s="326"/>
      <c r="EB96" s="326"/>
      <c r="EC96" s="326"/>
      <c r="ED96" s="326"/>
      <c r="EE96" s="326"/>
      <c r="EF96" s="326"/>
      <c r="EG96" s="326"/>
      <c r="EH96" s="326"/>
      <c r="EI96" s="326"/>
      <c r="EJ96" s="326"/>
      <c r="EK96" s="326"/>
      <c r="EL96" s="326"/>
      <c r="EM96" s="326"/>
      <c r="EN96" s="326"/>
      <c r="EO96" s="326"/>
      <c r="EP96" s="326"/>
      <c r="EQ96" s="326"/>
      <c r="ER96" s="326"/>
      <c r="ES96" s="326"/>
      <c r="ET96" s="326"/>
      <c r="EU96" s="326"/>
      <c r="EV96" s="326"/>
      <c r="EW96" s="326"/>
      <c r="EX96" s="326"/>
      <c r="EY96" s="326"/>
      <c r="EZ96" s="326"/>
      <c r="FA96" s="326"/>
      <c r="FB96" s="326"/>
      <c r="FC96" s="326"/>
      <c r="FD96" s="326"/>
      <c r="FE96" s="326"/>
      <c r="FF96" s="326"/>
      <c r="FG96" s="326"/>
      <c r="FH96" s="326"/>
      <c r="FI96" s="326"/>
      <c r="FJ96" s="326"/>
      <c r="FK96" s="326"/>
      <c r="FL96" s="326"/>
      <c r="FM96" s="326"/>
      <c r="FN96" s="326"/>
      <c r="FO96" s="326"/>
      <c r="FP96" s="326"/>
      <c r="FQ96" s="326"/>
      <c r="FR96" s="326"/>
      <c r="FS96" s="326"/>
      <c r="FT96" s="326"/>
      <c r="FU96" s="326"/>
      <c r="FV96" s="326"/>
      <c r="FW96" s="326"/>
      <c r="FX96" s="326"/>
      <c r="FY96" s="326"/>
      <c r="FZ96" s="326"/>
      <c r="GA96" s="326"/>
      <c r="GB96" s="326"/>
      <c r="GC96" s="326"/>
      <c r="GD96" s="326"/>
      <c r="GE96" s="326"/>
      <c r="GF96" s="326"/>
      <c r="GG96" s="326"/>
      <c r="GH96" s="326"/>
      <c r="GI96" s="326"/>
      <c r="GJ96" s="326"/>
      <c r="GK96" s="326"/>
      <c r="GL96" s="326"/>
      <c r="GM96" s="326"/>
      <c r="GN96" s="326"/>
      <c r="GO96" s="326"/>
      <c r="GP96" s="326"/>
      <c r="GQ96" s="326"/>
      <c r="GR96" s="326"/>
      <c r="GS96" s="326"/>
      <c r="GT96" s="326"/>
      <c r="GU96" s="326"/>
      <c r="GV96" s="326"/>
      <c r="GW96" s="326"/>
      <c r="GX96" s="326"/>
      <c r="GY96" s="326"/>
      <c r="GZ96" s="326"/>
      <c r="HA96" s="326"/>
      <c r="HB96" s="326"/>
      <c r="HC96" s="326"/>
      <c r="HD96" s="326"/>
      <c r="HE96" s="326"/>
      <c r="HF96" s="326"/>
      <c r="HG96" s="326"/>
      <c r="HH96" s="326"/>
      <c r="HI96" s="326"/>
      <c r="HJ96" s="326"/>
      <c r="HK96" s="326"/>
      <c r="HL96" s="326"/>
      <c r="HM96" s="326"/>
      <c r="HN96" s="326"/>
      <c r="HO96" s="326"/>
      <c r="HP96" s="326"/>
      <c r="HQ96" s="326"/>
      <c r="HR96" s="326"/>
      <c r="HS96" s="326"/>
      <c r="HT96" s="326"/>
      <c r="HU96" s="326"/>
      <c r="HV96" s="326"/>
      <c r="HW96" s="326"/>
      <c r="HX96" s="326"/>
      <c r="HY96" s="326"/>
      <c r="HZ96" s="326"/>
      <c r="IA96" s="326"/>
      <c r="IB96" s="326"/>
      <c r="IC96" s="326"/>
      <c r="ID96" s="326"/>
      <c r="IE96" s="326"/>
      <c r="IF96" s="326"/>
      <c r="IG96" s="326"/>
      <c r="IH96" s="326"/>
      <c r="II96" s="326"/>
      <c r="IJ96" s="326"/>
      <c r="IK96" s="326"/>
      <c r="IL96" s="326"/>
      <c r="IM96" s="326"/>
      <c r="IN96" s="326"/>
      <c r="IO96" s="326"/>
      <c r="IP96" s="326"/>
      <c r="IQ96" s="326"/>
      <c r="IR96" s="326"/>
      <c r="IS96" s="326"/>
      <c r="IT96" s="326"/>
      <c r="IU96" s="326"/>
      <c r="IV96" s="326"/>
    </row>
    <row r="97" spans="1:256" ht="15.75" x14ac:dyDescent="0.25">
      <c r="B97" s="344"/>
      <c r="C97" s="343"/>
      <c r="F97" s="342"/>
      <c r="G97" s="341" t="s">
        <v>278</v>
      </c>
      <c r="S97" s="340"/>
    </row>
    <row r="98" spans="1:256" s="339" customFormat="1" ht="6.75" customHeight="1" x14ac:dyDescent="0.2">
      <c r="A98" s="326"/>
      <c r="B98" s="326"/>
      <c r="C98" s="326"/>
      <c r="D98" s="326"/>
      <c r="E98" s="326"/>
      <c r="F98" s="326"/>
      <c r="G98" s="326"/>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6"/>
      <c r="AZ98" s="326"/>
      <c r="BA98" s="326"/>
      <c r="BB98" s="326"/>
      <c r="BC98" s="326"/>
      <c r="BD98" s="326"/>
      <c r="BE98" s="326"/>
      <c r="BF98" s="326"/>
      <c r="BG98" s="326"/>
      <c r="BH98" s="326"/>
      <c r="BI98" s="326"/>
      <c r="BJ98" s="326"/>
      <c r="BK98" s="326"/>
      <c r="BL98" s="326"/>
      <c r="BM98" s="326"/>
      <c r="BN98" s="326"/>
      <c r="BO98" s="326"/>
      <c r="BP98" s="326"/>
      <c r="BQ98" s="326"/>
      <c r="BR98" s="326"/>
      <c r="BS98" s="326"/>
      <c r="BT98" s="326"/>
      <c r="BU98" s="326"/>
      <c r="BV98" s="326"/>
      <c r="BW98" s="326"/>
      <c r="BX98" s="326"/>
      <c r="BY98" s="326"/>
      <c r="BZ98" s="326"/>
      <c r="CA98" s="326"/>
      <c r="CB98" s="326"/>
      <c r="CC98" s="326"/>
      <c r="CD98" s="326"/>
      <c r="CE98" s="326"/>
      <c r="CF98" s="326"/>
      <c r="CG98" s="326"/>
      <c r="CH98" s="326"/>
      <c r="CI98" s="326"/>
      <c r="CJ98" s="326"/>
      <c r="CK98" s="326"/>
      <c r="CL98" s="326"/>
      <c r="CM98" s="326"/>
      <c r="CN98" s="326"/>
      <c r="CO98" s="326"/>
      <c r="CP98" s="326"/>
      <c r="CQ98" s="326"/>
      <c r="CR98" s="326"/>
      <c r="CS98" s="326"/>
      <c r="CT98" s="326"/>
      <c r="CU98" s="326"/>
      <c r="CV98" s="326"/>
      <c r="CW98" s="326"/>
      <c r="CX98" s="326"/>
      <c r="CY98" s="326"/>
      <c r="CZ98" s="326"/>
      <c r="DA98" s="326"/>
      <c r="DB98" s="326"/>
      <c r="DC98" s="326"/>
      <c r="DD98" s="326"/>
      <c r="DE98" s="326"/>
      <c r="DF98" s="326"/>
      <c r="DG98" s="326"/>
      <c r="DH98" s="326"/>
      <c r="DI98" s="326"/>
      <c r="DJ98" s="326"/>
      <c r="DK98" s="326"/>
      <c r="DL98" s="326"/>
      <c r="DM98" s="326"/>
      <c r="DN98" s="326"/>
      <c r="DO98" s="326"/>
      <c r="DP98" s="326"/>
      <c r="DQ98" s="326"/>
      <c r="DR98" s="326"/>
      <c r="DS98" s="326"/>
      <c r="DT98" s="326"/>
      <c r="DU98" s="326"/>
      <c r="DV98" s="326"/>
      <c r="DW98" s="326"/>
      <c r="DX98" s="326"/>
      <c r="DY98" s="326"/>
      <c r="DZ98" s="326"/>
      <c r="EA98" s="326"/>
      <c r="EB98" s="326"/>
      <c r="EC98" s="326"/>
      <c r="ED98" s="326"/>
      <c r="EE98" s="326"/>
      <c r="EF98" s="326"/>
      <c r="EG98" s="326"/>
      <c r="EH98" s="326"/>
      <c r="EI98" s="326"/>
      <c r="EJ98" s="326"/>
      <c r="EK98" s="326"/>
      <c r="EL98" s="326"/>
      <c r="EM98" s="326"/>
      <c r="EN98" s="326"/>
      <c r="EO98" s="326"/>
      <c r="EP98" s="326"/>
      <c r="EQ98" s="326"/>
      <c r="ER98" s="326"/>
      <c r="ES98" s="326"/>
      <c r="ET98" s="326"/>
      <c r="EU98" s="326"/>
      <c r="EV98" s="326"/>
      <c r="EW98" s="326"/>
      <c r="EX98" s="326"/>
      <c r="EY98" s="326"/>
      <c r="EZ98" s="326"/>
      <c r="FA98" s="326"/>
      <c r="FB98" s="326"/>
      <c r="FC98" s="326"/>
      <c r="FD98" s="326"/>
      <c r="FE98" s="326"/>
      <c r="FF98" s="326"/>
      <c r="FG98" s="326"/>
      <c r="FH98" s="326"/>
      <c r="FI98" s="326"/>
      <c r="FJ98" s="326"/>
      <c r="FK98" s="326"/>
      <c r="FL98" s="326"/>
      <c r="FM98" s="326"/>
      <c r="FN98" s="326"/>
      <c r="FO98" s="326"/>
      <c r="FP98" s="326"/>
      <c r="FQ98" s="326"/>
      <c r="FR98" s="326"/>
      <c r="FS98" s="326"/>
      <c r="FT98" s="326"/>
      <c r="FU98" s="326"/>
      <c r="FV98" s="326"/>
      <c r="FW98" s="326"/>
      <c r="FX98" s="326"/>
      <c r="FY98" s="326"/>
      <c r="FZ98" s="326"/>
      <c r="GA98" s="326"/>
      <c r="GB98" s="326"/>
      <c r="GC98" s="326"/>
      <c r="GD98" s="326"/>
      <c r="GE98" s="326"/>
      <c r="GF98" s="326"/>
      <c r="GG98" s="326"/>
      <c r="GH98" s="326"/>
      <c r="GI98" s="326"/>
      <c r="GJ98" s="326"/>
      <c r="GK98" s="326"/>
      <c r="GL98" s="326"/>
      <c r="GM98" s="326"/>
      <c r="GN98" s="326"/>
      <c r="GO98" s="326"/>
      <c r="GP98" s="326"/>
      <c r="GQ98" s="326"/>
      <c r="GR98" s="326"/>
      <c r="GS98" s="326"/>
      <c r="GT98" s="326"/>
      <c r="GU98" s="326"/>
      <c r="GV98" s="326"/>
      <c r="GW98" s="326"/>
      <c r="GX98" s="326"/>
      <c r="GY98" s="326"/>
      <c r="GZ98" s="326"/>
      <c r="HA98" s="326"/>
      <c r="HB98" s="326"/>
      <c r="HC98" s="326"/>
      <c r="HD98" s="326"/>
      <c r="HE98" s="326"/>
      <c r="HF98" s="326"/>
      <c r="HG98" s="326"/>
      <c r="HH98" s="326"/>
      <c r="HI98" s="326"/>
      <c r="HJ98" s="326"/>
      <c r="HK98" s="326"/>
      <c r="HL98" s="326"/>
      <c r="HM98" s="326"/>
      <c r="HN98" s="326"/>
      <c r="HO98" s="326"/>
      <c r="HP98" s="326"/>
      <c r="HQ98" s="326"/>
      <c r="HR98" s="326"/>
      <c r="HS98" s="326"/>
      <c r="HT98" s="326"/>
      <c r="HU98" s="326"/>
      <c r="HV98" s="326"/>
      <c r="HW98" s="326"/>
      <c r="HX98" s="326"/>
      <c r="HY98" s="326"/>
      <c r="HZ98" s="326"/>
      <c r="IA98" s="326"/>
      <c r="IB98" s="326"/>
      <c r="IC98" s="326"/>
      <c r="ID98" s="326"/>
      <c r="IE98" s="326"/>
      <c r="IF98" s="326"/>
      <c r="IG98" s="326"/>
      <c r="IH98" s="326"/>
      <c r="II98" s="326"/>
      <c r="IJ98" s="326"/>
      <c r="IK98" s="326"/>
      <c r="IL98" s="326"/>
      <c r="IM98" s="326"/>
      <c r="IN98" s="326"/>
      <c r="IO98" s="326"/>
      <c r="IP98" s="326"/>
      <c r="IQ98" s="326"/>
      <c r="IR98" s="326"/>
      <c r="IS98" s="326"/>
      <c r="IT98" s="326"/>
      <c r="IU98" s="326"/>
      <c r="IV98" s="326"/>
    </row>
    <row r="99" spans="1:256" ht="15.75" x14ac:dyDescent="0.25">
      <c r="B99" s="344"/>
      <c r="C99" s="343"/>
      <c r="F99" s="342" t="s">
        <v>1010</v>
      </c>
      <c r="G99" s="341" t="s">
        <v>277</v>
      </c>
      <c r="S99" s="340"/>
    </row>
    <row r="100" spans="1:256" s="339" customFormat="1" ht="6.75" customHeight="1" x14ac:dyDescent="0.2">
      <c r="A100" s="326"/>
      <c r="B100" s="326"/>
      <c r="C100" s="326"/>
      <c r="D100" s="326"/>
      <c r="E100" s="326"/>
      <c r="F100" s="326"/>
      <c r="G100" s="326"/>
      <c r="H100" s="326"/>
      <c r="I100" s="326"/>
      <c r="J100" s="326"/>
      <c r="K100" s="326"/>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6"/>
      <c r="AY100" s="326"/>
      <c r="AZ100" s="326"/>
      <c r="BA100" s="326"/>
      <c r="BB100" s="326"/>
      <c r="BC100" s="326"/>
      <c r="BD100" s="326"/>
      <c r="BE100" s="326"/>
      <c r="BF100" s="326"/>
      <c r="BG100" s="326"/>
      <c r="BH100" s="326"/>
      <c r="BI100" s="326"/>
      <c r="BJ100" s="326"/>
      <c r="BK100" s="326"/>
      <c r="BL100" s="326"/>
      <c r="BM100" s="326"/>
      <c r="BN100" s="326"/>
      <c r="BO100" s="326"/>
      <c r="BP100" s="326"/>
      <c r="BQ100" s="326"/>
      <c r="BR100" s="326"/>
      <c r="BS100" s="326"/>
      <c r="BT100" s="326"/>
      <c r="BU100" s="326"/>
      <c r="BV100" s="326"/>
      <c r="BW100" s="326"/>
      <c r="BX100" s="326"/>
      <c r="BY100" s="326"/>
      <c r="BZ100" s="326"/>
      <c r="CA100" s="326"/>
      <c r="CB100" s="326"/>
      <c r="CC100" s="326"/>
      <c r="CD100" s="326"/>
      <c r="CE100" s="326"/>
      <c r="CF100" s="326"/>
      <c r="CG100" s="326"/>
      <c r="CH100" s="326"/>
      <c r="CI100" s="326"/>
      <c r="CJ100" s="326"/>
      <c r="CK100" s="326"/>
      <c r="CL100" s="326"/>
      <c r="CM100" s="326"/>
      <c r="CN100" s="326"/>
      <c r="CO100" s="326"/>
      <c r="CP100" s="326"/>
      <c r="CQ100" s="326"/>
      <c r="CR100" s="326"/>
      <c r="CS100" s="326"/>
      <c r="CT100" s="326"/>
      <c r="CU100" s="326"/>
      <c r="CV100" s="326"/>
      <c r="CW100" s="326"/>
      <c r="CX100" s="326"/>
      <c r="CY100" s="326"/>
      <c r="CZ100" s="326"/>
      <c r="DA100" s="326"/>
      <c r="DB100" s="326"/>
      <c r="DC100" s="326"/>
      <c r="DD100" s="326"/>
      <c r="DE100" s="326"/>
      <c r="DF100" s="326"/>
      <c r="DG100" s="326"/>
      <c r="DH100" s="326"/>
      <c r="DI100" s="326"/>
      <c r="DJ100" s="326"/>
      <c r="DK100" s="326"/>
      <c r="DL100" s="326"/>
      <c r="DM100" s="326"/>
      <c r="DN100" s="326"/>
      <c r="DO100" s="326"/>
      <c r="DP100" s="326"/>
      <c r="DQ100" s="326"/>
      <c r="DR100" s="326"/>
      <c r="DS100" s="326"/>
      <c r="DT100" s="326"/>
      <c r="DU100" s="326"/>
      <c r="DV100" s="326"/>
      <c r="DW100" s="326"/>
      <c r="DX100" s="326"/>
      <c r="DY100" s="326"/>
      <c r="DZ100" s="326"/>
      <c r="EA100" s="326"/>
      <c r="EB100" s="326"/>
      <c r="EC100" s="326"/>
      <c r="ED100" s="326"/>
      <c r="EE100" s="326"/>
      <c r="EF100" s="326"/>
      <c r="EG100" s="326"/>
      <c r="EH100" s="326"/>
      <c r="EI100" s="326"/>
      <c r="EJ100" s="326"/>
      <c r="EK100" s="326"/>
      <c r="EL100" s="326"/>
      <c r="EM100" s="326"/>
      <c r="EN100" s="326"/>
      <c r="EO100" s="326"/>
      <c r="EP100" s="326"/>
      <c r="EQ100" s="326"/>
      <c r="ER100" s="326"/>
      <c r="ES100" s="326"/>
      <c r="ET100" s="326"/>
      <c r="EU100" s="326"/>
      <c r="EV100" s="326"/>
      <c r="EW100" s="326"/>
      <c r="EX100" s="326"/>
      <c r="EY100" s="326"/>
      <c r="EZ100" s="326"/>
      <c r="FA100" s="326"/>
      <c r="FB100" s="326"/>
      <c r="FC100" s="326"/>
      <c r="FD100" s="326"/>
      <c r="FE100" s="326"/>
      <c r="FF100" s="326"/>
      <c r="FG100" s="326"/>
      <c r="FH100" s="326"/>
      <c r="FI100" s="326"/>
      <c r="FJ100" s="326"/>
      <c r="FK100" s="326"/>
      <c r="FL100" s="326"/>
      <c r="FM100" s="326"/>
      <c r="FN100" s="326"/>
      <c r="FO100" s="326"/>
      <c r="FP100" s="326"/>
      <c r="FQ100" s="326"/>
      <c r="FR100" s="326"/>
      <c r="FS100" s="326"/>
      <c r="FT100" s="326"/>
      <c r="FU100" s="326"/>
      <c r="FV100" s="326"/>
      <c r="FW100" s="326"/>
      <c r="FX100" s="326"/>
      <c r="FY100" s="326"/>
      <c r="FZ100" s="326"/>
      <c r="GA100" s="326"/>
      <c r="GB100" s="326"/>
      <c r="GC100" s="326"/>
      <c r="GD100" s="326"/>
      <c r="GE100" s="326"/>
      <c r="GF100" s="326"/>
      <c r="GG100" s="326"/>
      <c r="GH100" s="326"/>
      <c r="GI100" s="326"/>
      <c r="GJ100" s="326"/>
      <c r="GK100" s="326"/>
      <c r="GL100" s="326"/>
      <c r="GM100" s="326"/>
      <c r="GN100" s="326"/>
      <c r="GO100" s="326"/>
      <c r="GP100" s="326"/>
      <c r="GQ100" s="326"/>
      <c r="GR100" s="326"/>
      <c r="GS100" s="326"/>
      <c r="GT100" s="326"/>
      <c r="GU100" s="326"/>
      <c r="GV100" s="326"/>
      <c r="GW100" s="326"/>
      <c r="GX100" s="326"/>
      <c r="GY100" s="326"/>
      <c r="GZ100" s="326"/>
      <c r="HA100" s="326"/>
      <c r="HB100" s="326"/>
      <c r="HC100" s="326"/>
      <c r="HD100" s="326"/>
      <c r="HE100" s="326"/>
      <c r="HF100" s="326"/>
      <c r="HG100" s="326"/>
      <c r="HH100" s="326"/>
      <c r="HI100" s="326"/>
      <c r="HJ100" s="326"/>
      <c r="HK100" s="326"/>
      <c r="HL100" s="326"/>
      <c r="HM100" s="326"/>
      <c r="HN100" s="326"/>
      <c r="HO100" s="326"/>
      <c r="HP100" s="326"/>
      <c r="HQ100" s="326"/>
      <c r="HR100" s="326"/>
      <c r="HS100" s="326"/>
      <c r="HT100" s="326"/>
      <c r="HU100" s="326"/>
      <c r="HV100" s="326"/>
      <c r="HW100" s="326"/>
      <c r="HX100" s="326"/>
      <c r="HY100" s="326"/>
      <c r="HZ100" s="326"/>
      <c r="IA100" s="326"/>
      <c r="IB100" s="326"/>
      <c r="IC100" s="326"/>
      <c r="ID100" s="326"/>
      <c r="IE100" s="326"/>
      <c r="IF100" s="326"/>
      <c r="IG100" s="326"/>
      <c r="IH100" s="326"/>
      <c r="II100" s="326"/>
      <c r="IJ100" s="326"/>
      <c r="IK100" s="326"/>
      <c r="IL100" s="326"/>
      <c r="IM100" s="326"/>
      <c r="IN100" s="326"/>
      <c r="IO100" s="326"/>
      <c r="IP100" s="326"/>
      <c r="IQ100" s="326"/>
      <c r="IR100" s="326"/>
      <c r="IS100" s="326"/>
      <c r="IT100" s="326"/>
      <c r="IU100" s="326"/>
      <c r="IV100" s="326"/>
    </row>
    <row r="101" spans="1:256" ht="18.75" x14ac:dyDescent="0.3">
      <c r="A101" s="330"/>
      <c r="B101" s="344" t="s">
        <v>276</v>
      </c>
      <c r="C101" s="353" t="s">
        <v>275</v>
      </c>
      <c r="D101" s="331"/>
      <c r="E101" s="331"/>
      <c r="F101" s="331"/>
      <c r="G101" s="331"/>
      <c r="H101" s="331"/>
      <c r="I101" s="331"/>
      <c r="J101" s="331"/>
      <c r="K101" s="331"/>
      <c r="L101" s="331"/>
      <c r="M101" s="331"/>
      <c r="N101" s="331"/>
      <c r="O101" s="331"/>
      <c r="P101" s="331"/>
      <c r="Q101" s="331"/>
      <c r="R101" s="331"/>
      <c r="S101" s="331"/>
      <c r="T101" s="331"/>
      <c r="U101" s="331"/>
      <c r="V101" s="331"/>
      <c r="W101" s="331"/>
      <c r="X101" s="331"/>
      <c r="Y101" s="331"/>
      <c r="Z101" s="331"/>
      <c r="AA101" s="331"/>
      <c r="AB101" s="331"/>
      <c r="AC101" s="331"/>
      <c r="AD101" s="331"/>
      <c r="AE101" s="331"/>
      <c r="AF101" s="331"/>
      <c r="AG101" s="331"/>
      <c r="AH101" s="331"/>
      <c r="AI101" s="331"/>
      <c r="AJ101" s="331"/>
      <c r="AK101" s="331"/>
      <c r="AL101" s="331"/>
      <c r="AM101" s="331"/>
      <c r="AN101" s="331"/>
      <c r="AO101" s="331"/>
      <c r="AP101" s="331"/>
      <c r="AQ101" s="331"/>
      <c r="AR101" s="331"/>
      <c r="AS101" s="331"/>
      <c r="AT101" s="331"/>
      <c r="AU101" s="331"/>
      <c r="AV101" s="331"/>
      <c r="AW101" s="331"/>
      <c r="AX101" s="331"/>
      <c r="AY101" s="331"/>
      <c r="AZ101" s="331"/>
      <c r="BA101" s="331"/>
      <c r="BB101" s="331"/>
      <c r="BC101" s="331"/>
      <c r="BD101" s="331"/>
      <c r="BE101" s="331"/>
      <c r="BF101" s="331"/>
      <c r="BG101" s="331"/>
      <c r="BH101" s="331"/>
      <c r="BI101" s="331"/>
      <c r="BJ101" s="331"/>
      <c r="BK101" s="331"/>
      <c r="BL101" s="331"/>
      <c r="BM101" s="331"/>
      <c r="BN101" s="331"/>
      <c r="BO101" s="331"/>
      <c r="BP101" s="331"/>
      <c r="BQ101" s="331"/>
      <c r="BR101" s="331"/>
      <c r="BS101" s="331"/>
      <c r="BT101" s="331"/>
      <c r="BU101" s="331"/>
      <c r="BV101" s="331"/>
      <c r="BW101" s="331"/>
      <c r="BX101" s="331"/>
      <c r="BY101" s="331"/>
      <c r="BZ101" s="331"/>
      <c r="CA101" s="331"/>
      <c r="CB101" s="331"/>
      <c r="CC101" s="331"/>
      <c r="CD101" s="331"/>
      <c r="CE101" s="331"/>
      <c r="CF101" s="331"/>
      <c r="CG101" s="331"/>
      <c r="CH101" s="331"/>
      <c r="CI101" s="331"/>
      <c r="CJ101" s="331"/>
      <c r="CK101" s="331"/>
      <c r="CL101" s="331"/>
      <c r="CM101" s="331"/>
      <c r="CN101" s="331"/>
      <c r="CO101" s="331"/>
      <c r="CP101" s="331"/>
      <c r="CQ101" s="331"/>
      <c r="CR101" s="331"/>
      <c r="CS101" s="331"/>
      <c r="CT101" s="331"/>
      <c r="CU101" s="331"/>
      <c r="CV101" s="331"/>
      <c r="CW101" s="331"/>
      <c r="CX101" s="331"/>
      <c r="CY101" s="331"/>
      <c r="CZ101" s="331"/>
      <c r="DA101" s="331"/>
      <c r="DB101" s="331"/>
      <c r="DC101" s="331"/>
      <c r="DD101" s="331"/>
      <c r="DE101" s="331"/>
      <c r="DF101" s="331"/>
      <c r="DG101" s="331"/>
      <c r="DH101" s="331"/>
      <c r="DI101" s="331"/>
      <c r="DJ101" s="331"/>
      <c r="DK101" s="331"/>
      <c r="DL101" s="331"/>
      <c r="DM101" s="331"/>
      <c r="DN101" s="331"/>
      <c r="DO101" s="331"/>
      <c r="DP101" s="331"/>
      <c r="DQ101" s="331"/>
      <c r="DR101" s="331"/>
      <c r="DS101" s="331"/>
      <c r="DT101" s="331"/>
      <c r="DU101" s="331"/>
      <c r="DV101" s="331"/>
      <c r="DW101" s="331"/>
      <c r="DX101" s="331"/>
      <c r="DY101" s="331"/>
      <c r="DZ101" s="331"/>
      <c r="EA101" s="331"/>
      <c r="EB101" s="331"/>
      <c r="EC101" s="331"/>
      <c r="ED101" s="331"/>
      <c r="EE101" s="331"/>
      <c r="EF101" s="331"/>
      <c r="EG101" s="331"/>
      <c r="EH101" s="331"/>
      <c r="EI101" s="331"/>
      <c r="EJ101" s="331"/>
      <c r="EK101" s="331"/>
      <c r="EL101" s="331"/>
      <c r="EM101" s="331"/>
      <c r="EN101" s="331"/>
      <c r="EO101" s="331"/>
      <c r="EP101" s="331"/>
      <c r="EQ101" s="331"/>
      <c r="ER101" s="331"/>
      <c r="ES101" s="331"/>
      <c r="ET101" s="331"/>
      <c r="EU101" s="331"/>
      <c r="EV101" s="331"/>
      <c r="EW101" s="331"/>
      <c r="EX101" s="331"/>
      <c r="EY101" s="331"/>
      <c r="EZ101" s="331"/>
      <c r="FA101" s="331"/>
      <c r="FB101" s="331"/>
      <c r="FC101" s="331"/>
      <c r="FD101" s="331"/>
      <c r="FE101" s="331"/>
      <c r="FF101" s="331"/>
      <c r="FG101" s="331"/>
      <c r="FH101" s="331"/>
      <c r="FI101" s="331"/>
      <c r="FJ101" s="331"/>
      <c r="FK101" s="331"/>
      <c r="FL101" s="331"/>
      <c r="FM101" s="331"/>
      <c r="FN101" s="331"/>
      <c r="FO101" s="331"/>
      <c r="FP101" s="331"/>
      <c r="FQ101" s="331"/>
      <c r="FR101" s="331"/>
      <c r="FS101" s="331"/>
      <c r="FT101" s="331"/>
      <c r="FU101" s="331"/>
      <c r="FV101" s="331"/>
      <c r="FW101" s="331"/>
      <c r="FX101" s="331"/>
      <c r="FY101" s="331"/>
      <c r="FZ101" s="331"/>
      <c r="GA101" s="331"/>
      <c r="GB101" s="331"/>
      <c r="GC101" s="331"/>
      <c r="GD101" s="331"/>
      <c r="GE101" s="331"/>
      <c r="GF101" s="331"/>
      <c r="GG101" s="331"/>
      <c r="GH101" s="331"/>
      <c r="GI101" s="331"/>
      <c r="GJ101" s="331"/>
      <c r="GK101" s="331"/>
      <c r="GL101" s="331"/>
      <c r="GM101" s="331"/>
      <c r="GN101" s="331"/>
      <c r="GO101" s="331"/>
      <c r="GP101" s="331"/>
      <c r="GQ101" s="331"/>
      <c r="GR101" s="331"/>
      <c r="GS101" s="331"/>
      <c r="GT101" s="331"/>
      <c r="GU101" s="331"/>
      <c r="GV101" s="331"/>
      <c r="GW101" s="331"/>
      <c r="GX101" s="331"/>
      <c r="GY101" s="331"/>
      <c r="GZ101" s="331"/>
      <c r="HA101" s="331"/>
      <c r="HB101" s="331"/>
      <c r="HC101" s="331"/>
      <c r="HD101" s="331"/>
      <c r="HE101" s="331"/>
      <c r="HF101" s="331"/>
      <c r="HG101" s="331"/>
      <c r="HH101" s="331"/>
      <c r="HI101" s="331"/>
      <c r="HJ101" s="331"/>
      <c r="HK101" s="331"/>
      <c r="HL101" s="331"/>
      <c r="HM101" s="331"/>
      <c r="HN101" s="331"/>
      <c r="HO101" s="331"/>
      <c r="HP101" s="331"/>
      <c r="HQ101" s="331"/>
      <c r="HR101" s="331"/>
      <c r="HS101" s="331"/>
      <c r="HT101" s="331"/>
      <c r="HU101" s="331"/>
      <c r="HV101" s="331"/>
      <c r="HW101" s="331"/>
      <c r="HX101" s="331"/>
      <c r="HY101" s="331"/>
      <c r="HZ101" s="331"/>
      <c r="IA101" s="331"/>
      <c r="IB101" s="331"/>
      <c r="IC101" s="331"/>
      <c r="ID101" s="331"/>
      <c r="IE101" s="331"/>
      <c r="IF101" s="331"/>
      <c r="IG101" s="331"/>
      <c r="IH101" s="331"/>
      <c r="II101" s="331"/>
      <c r="IJ101" s="331"/>
      <c r="IK101" s="331"/>
      <c r="IL101" s="331"/>
      <c r="IM101" s="331"/>
      <c r="IN101" s="331"/>
      <c r="IO101" s="331"/>
      <c r="IP101" s="331"/>
      <c r="IQ101" s="331"/>
      <c r="IR101" s="331"/>
      <c r="IS101" s="331"/>
      <c r="IT101" s="331"/>
      <c r="IU101" s="331"/>
      <c r="IV101" s="331"/>
    </row>
    <row r="102" spans="1:256" ht="3.75" customHeight="1" x14ac:dyDescent="0.3">
      <c r="A102" s="330"/>
      <c r="B102" s="344"/>
      <c r="C102" s="347"/>
      <c r="D102" s="331"/>
      <c r="E102" s="331"/>
      <c r="F102" s="331"/>
      <c r="G102" s="331"/>
      <c r="H102" s="331"/>
      <c r="I102" s="331"/>
      <c r="J102" s="331"/>
      <c r="K102" s="331"/>
      <c r="L102" s="331"/>
      <c r="M102" s="331"/>
      <c r="N102" s="331"/>
      <c r="O102" s="331"/>
      <c r="P102" s="331"/>
      <c r="Q102" s="331"/>
      <c r="R102" s="331"/>
      <c r="S102" s="331"/>
      <c r="T102" s="331"/>
      <c r="U102" s="331"/>
      <c r="V102" s="331"/>
      <c r="W102" s="331"/>
      <c r="X102" s="331"/>
      <c r="Y102" s="331"/>
      <c r="Z102" s="331"/>
      <c r="AA102" s="331"/>
      <c r="AB102" s="331"/>
      <c r="AC102" s="331"/>
      <c r="AD102" s="331"/>
      <c r="AE102" s="331"/>
      <c r="AF102" s="331"/>
      <c r="AG102" s="331"/>
      <c r="AH102" s="331"/>
      <c r="AI102" s="331"/>
      <c r="AJ102" s="331"/>
      <c r="AK102" s="331"/>
      <c r="AL102" s="331"/>
      <c r="AM102" s="331"/>
      <c r="AN102" s="331"/>
      <c r="AO102" s="331"/>
      <c r="AP102" s="331"/>
      <c r="AQ102" s="331"/>
      <c r="AR102" s="331"/>
      <c r="AS102" s="331"/>
      <c r="AT102" s="331"/>
      <c r="AU102" s="331"/>
      <c r="AV102" s="331"/>
      <c r="AW102" s="331"/>
      <c r="AX102" s="331"/>
      <c r="AY102" s="331"/>
      <c r="AZ102" s="331"/>
      <c r="BA102" s="331"/>
      <c r="BB102" s="331"/>
      <c r="BC102" s="331"/>
      <c r="BD102" s="331"/>
      <c r="BE102" s="331"/>
      <c r="BF102" s="331"/>
      <c r="BG102" s="331"/>
      <c r="BH102" s="331"/>
      <c r="BI102" s="331"/>
      <c r="BJ102" s="331"/>
      <c r="BK102" s="331"/>
      <c r="BL102" s="331"/>
      <c r="BM102" s="331"/>
      <c r="BN102" s="331"/>
      <c r="BO102" s="331"/>
      <c r="BP102" s="331"/>
      <c r="BQ102" s="331"/>
      <c r="BR102" s="331"/>
      <c r="BS102" s="331"/>
      <c r="BT102" s="331"/>
      <c r="BU102" s="331"/>
      <c r="BV102" s="331"/>
      <c r="BW102" s="331"/>
      <c r="BX102" s="331"/>
      <c r="BY102" s="331"/>
      <c r="BZ102" s="331"/>
      <c r="CA102" s="331"/>
      <c r="CB102" s="331"/>
      <c r="CC102" s="331"/>
      <c r="CD102" s="331"/>
      <c r="CE102" s="331"/>
      <c r="CF102" s="331"/>
      <c r="CG102" s="331"/>
      <c r="CH102" s="331"/>
      <c r="CI102" s="331"/>
      <c r="CJ102" s="331"/>
      <c r="CK102" s="331"/>
      <c r="CL102" s="331"/>
      <c r="CM102" s="331"/>
      <c r="CN102" s="331"/>
      <c r="CO102" s="331"/>
      <c r="CP102" s="331"/>
      <c r="CQ102" s="331"/>
      <c r="CR102" s="331"/>
      <c r="CS102" s="331"/>
      <c r="CT102" s="331"/>
      <c r="CU102" s="331"/>
      <c r="CV102" s="331"/>
      <c r="CW102" s="331"/>
      <c r="CX102" s="331"/>
      <c r="CY102" s="331"/>
      <c r="CZ102" s="331"/>
      <c r="DA102" s="331"/>
      <c r="DB102" s="331"/>
      <c r="DC102" s="331"/>
      <c r="DD102" s="331"/>
      <c r="DE102" s="331"/>
      <c r="DF102" s="331"/>
      <c r="DG102" s="331"/>
      <c r="DH102" s="331"/>
      <c r="DI102" s="331"/>
      <c r="DJ102" s="331"/>
      <c r="DK102" s="331"/>
      <c r="DL102" s="331"/>
      <c r="DM102" s="331"/>
      <c r="DN102" s="331"/>
      <c r="DO102" s="331"/>
      <c r="DP102" s="331"/>
      <c r="DQ102" s="331"/>
      <c r="DR102" s="331"/>
      <c r="DS102" s="331"/>
      <c r="DT102" s="331"/>
      <c r="DU102" s="331"/>
      <c r="DV102" s="331"/>
      <c r="DW102" s="331"/>
      <c r="DX102" s="331"/>
      <c r="DY102" s="331"/>
      <c r="DZ102" s="331"/>
      <c r="EA102" s="331"/>
      <c r="EB102" s="331"/>
      <c r="EC102" s="331"/>
      <c r="ED102" s="331"/>
      <c r="EE102" s="331"/>
      <c r="EF102" s="331"/>
      <c r="EG102" s="331"/>
      <c r="EH102" s="331"/>
      <c r="EI102" s="331"/>
      <c r="EJ102" s="331"/>
      <c r="EK102" s="331"/>
      <c r="EL102" s="331"/>
      <c r="EM102" s="331"/>
      <c r="EN102" s="331"/>
      <c r="EO102" s="331"/>
      <c r="EP102" s="331"/>
      <c r="EQ102" s="331"/>
      <c r="ER102" s="331"/>
      <c r="ES102" s="331"/>
      <c r="ET102" s="331"/>
      <c r="EU102" s="331"/>
      <c r="EV102" s="331"/>
      <c r="EW102" s="331"/>
      <c r="EX102" s="331"/>
      <c r="EY102" s="331"/>
      <c r="EZ102" s="331"/>
      <c r="FA102" s="331"/>
      <c r="FB102" s="331"/>
      <c r="FC102" s="331"/>
      <c r="FD102" s="331"/>
      <c r="FE102" s="331"/>
      <c r="FF102" s="331"/>
      <c r="FG102" s="331"/>
      <c r="FH102" s="331"/>
      <c r="FI102" s="331"/>
      <c r="FJ102" s="331"/>
      <c r="FK102" s="331"/>
      <c r="FL102" s="331"/>
      <c r="FM102" s="331"/>
      <c r="FN102" s="331"/>
      <c r="FO102" s="331"/>
      <c r="FP102" s="331"/>
      <c r="FQ102" s="331"/>
      <c r="FR102" s="331"/>
      <c r="FS102" s="331"/>
      <c r="FT102" s="331"/>
      <c r="FU102" s="331"/>
      <c r="FV102" s="331"/>
      <c r="FW102" s="331"/>
      <c r="FX102" s="331"/>
      <c r="FY102" s="331"/>
      <c r="FZ102" s="331"/>
      <c r="GA102" s="331"/>
      <c r="GB102" s="331"/>
      <c r="GC102" s="331"/>
      <c r="GD102" s="331"/>
      <c r="GE102" s="331"/>
      <c r="GF102" s="331"/>
      <c r="GG102" s="331"/>
      <c r="GH102" s="331"/>
      <c r="GI102" s="331"/>
      <c r="GJ102" s="331"/>
      <c r="GK102" s="331"/>
      <c r="GL102" s="331"/>
      <c r="GM102" s="331"/>
      <c r="GN102" s="331"/>
      <c r="GO102" s="331"/>
      <c r="GP102" s="331"/>
      <c r="GQ102" s="331"/>
      <c r="GR102" s="331"/>
      <c r="GS102" s="331"/>
      <c r="GT102" s="331"/>
      <c r="GU102" s="331"/>
      <c r="GV102" s="331"/>
      <c r="GW102" s="331"/>
      <c r="GX102" s="331"/>
      <c r="GY102" s="331"/>
      <c r="GZ102" s="331"/>
      <c r="HA102" s="331"/>
      <c r="HB102" s="331"/>
      <c r="HC102" s="331"/>
      <c r="HD102" s="331"/>
      <c r="HE102" s="331"/>
      <c r="HF102" s="331"/>
      <c r="HG102" s="331"/>
      <c r="HH102" s="331"/>
      <c r="HI102" s="331"/>
      <c r="HJ102" s="331"/>
      <c r="HK102" s="331"/>
      <c r="HL102" s="331"/>
      <c r="HM102" s="331"/>
      <c r="HN102" s="331"/>
      <c r="HO102" s="331"/>
      <c r="HP102" s="331"/>
      <c r="HQ102" s="331"/>
      <c r="HR102" s="331"/>
      <c r="HS102" s="331"/>
      <c r="HT102" s="331"/>
      <c r="HU102" s="331"/>
      <c r="HV102" s="331"/>
      <c r="HW102" s="331"/>
      <c r="HX102" s="331"/>
      <c r="HY102" s="331"/>
      <c r="HZ102" s="331"/>
      <c r="IA102" s="331"/>
      <c r="IB102" s="331"/>
      <c r="IC102" s="331"/>
      <c r="ID102" s="331"/>
      <c r="IE102" s="331"/>
      <c r="IF102" s="331"/>
      <c r="IG102" s="331"/>
      <c r="IH102" s="331"/>
      <c r="II102" s="331"/>
      <c r="IJ102" s="331"/>
      <c r="IK102" s="331"/>
      <c r="IL102" s="331"/>
      <c r="IM102" s="331"/>
      <c r="IN102" s="331"/>
      <c r="IO102" s="331"/>
      <c r="IP102" s="331"/>
      <c r="IQ102" s="331"/>
      <c r="IR102" s="331"/>
      <c r="IS102" s="331"/>
      <c r="IT102" s="331"/>
      <c r="IU102" s="331"/>
      <c r="IV102" s="331"/>
    </row>
    <row r="103" spans="1:256" ht="18.75" x14ac:dyDescent="0.3">
      <c r="A103" s="330"/>
      <c r="B103" s="330"/>
      <c r="C103" s="342"/>
      <c r="D103" s="351" t="s">
        <v>274</v>
      </c>
      <c r="E103" s="345"/>
      <c r="F103" s="345"/>
      <c r="G103" s="345"/>
      <c r="H103" s="1156" t="s">
        <v>1025</v>
      </c>
      <c r="I103" s="1157"/>
      <c r="J103" s="1157"/>
      <c r="K103" s="1157"/>
      <c r="L103" s="1157"/>
      <c r="M103" s="1157"/>
      <c r="N103" s="1157"/>
      <c r="O103" s="1157"/>
      <c r="P103" s="1157"/>
      <c r="Q103" s="1157"/>
      <c r="R103" s="1158"/>
      <c r="S103" s="331"/>
      <c r="T103" s="331"/>
      <c r="U103" s="331"/>
      <c r="V103" s="331"/>
      <c r="W103" s="331"/>
      <c r="X103" s="331"/>
      <c r="Y103" s="331"/>
      <c r="Z103" s="331"/>
      <c r="AA103" s="331"/>
      <c r="AB103" s="331"/>
      <c r="AC103" s="331"/>
      <c r="AD103" s="331"/>
      <c r="AE103" s="331"/>
      <c r="AF103" s="331"/>
      <c r="AG103" s="331"/>
      <c r="AH103" s="331"/>
      <c r="AI103" s="331"/>
      <c r="AJ103" s="331"/>
      <c r="AK103" s="331"/>
      <c r="AL103" s="331"/>
      <c r="AM103" s="331"/>
      <c r="AN103" s="331"/>
      <c r="AO103" s="331"/>
      <c r="AP103" s="331"/>
      <c r="AQ103" s="331"/>
      <c r="AR103" s="331"/>
      <c r="AS103" s="331"/>
      <c r="AT103" s="331"/>
      <c r="AU103" s="331"/>
      <c r="AV103" s="331"/>
      <c r="AW103" s="331"/>
      <c r="AX103" s="331"/>
      <c r="AY103" s="331"/>
      <c r="AZ103" s="331"/>
      <c r="BA103" s="331"/>
      <c r="BB103" s="331"/>
      <c r="BC103" s="331"/>
      <c r="BD103" s="331"/>
      <c r="BE103" s="331"/>
      <c r="BF103" s="331"/>
      <c r="BG103" s="331"/>
      <c r="BH103" s="331"/>
      <c r="BI103" s="331"/>
      <c r="BJ103" s="331"/>
      <c r="BK103" s="331"/>
      <c r="BL103" s="331"/>
      <c r="BM103" s="331"/>
      <c r="BN103" s="331"/>
      <c r="BO103" s="331"/>
      <c r="BP103" s="331"/>
      <c r="BQ103" s="331"/>
      <c r="BR103" s="331"/>
      <c r="BS103" s="331"/>
      <c r="BT103" s="331"/>
      <c r="BU103" s="331"/>
      <c r="BV103" s="331"/>
      <c r="BW103" s="331"/>
      <c r="BX103" s="331"/>
      <c r="BY103" s="331"/>
      <c r="BZ103" s="331"/>
      <c r="CA103" s="331"/>
      <c r="CB103" s="331"/>
      <c r="CC103" s="331"/>
      <c r="CD103" s="331"/>
      <c r="CE103" s="331"/>
      <c r="CF103" s="331"/>
      <c r="CG103" s="331"/>
      <c r="CH103" s="331"/>
      <c r="CI103" s="331"/>
      <c r="CJ103" s="331"/>
      <c r="CK103" s="331"/>
      <c r="CL103" s="331"/>
      <c r="CM103" s="331"/>
      <c r="CN103" s="331"/>
      <c r="CO103" s="331"/>
      <c r="CP103" s="331"/>
      <c r="CQ103" s="331"/>
      <c r="CR103" s="331"/>
      <c r="CS103" s="331"/>
      <c r="CT103" s="331"/>
      <c r="CU103" s="331"/>
      <c r="CV103" s="331"/>
      <c r="CW103" s="331"/>
      <c r="CX103" s="331"/>
      <c r="CY103" s="331"/>
      <c r="CZ103" s="331"/>
      <c r="DA103" s="331"/>
      <c r="DB103" s="331"/>
      <c r="DC103" s="331"/>
      <c r="DD103" s="331"/>
      <c r="DE103" s="331"/>
      <c r="DF103" s="331"/>
      <c r="DG103" s="331"/>
      <c r="DH103" s="331"/>
      <c r="DI103" s="331"/>
      <c r="DJ103" s="331"/>
      <c r="DK103" s="331"/>
      <c r="DL103" s="331"/>
      <c r="DM103" s="331"/>
      <c r="DN103" s="331"/>
      <c r="DO103" s="331"/>
      <c r="DP103" s="331"/>
      <c r="DQ103" s="331"/>
      <c r="DR103" s="331"/>
      <c r="DS103" s="331"/>
      <c r="DT103" s="331"/>
      <c r="DU103" s="331"/>
      <c r="DV103" s="331"/>
      <c r="DW103" s="331"/>
      <c r="DX103" s="331"/>
      <c r="DY103" s="331"/>
      <c r="DZ103" s="331"/>
      <c r="EA103" s="331"/>
      <c r="EB103" s="331"/>
      <c r="EC103" s="331"/>
      <c r="ED103" s="331"/>
      <c r="EE103" s="331"/>
      <c r="EF103" s="331"/>
      <c r="EG103" s="331"/>
      <c r="EH103" s="331"/>
      <c r="EI103" s="331"/>
      <c r="EJ103" s="331"/>
      <c r="EK103" s="331"/>
      <c r="EL103" s="331"/>
      <c r="EM103" s="331"/>
      <c r="EN103" s="331"/>
      <c r="EO103" s="331"/>
      <c r="EP103" s="331"/>
      <c r="EQ103" s="331"/>
      <c r="ER103" s="331"/>
      <c r="ES103" s="331"/>
      <c r="ET103" s="331"/>
      <c r="EU103" s="331"/>
      <c r="EV103" s="331"/>
      <c r="EW103" s="331"/>
      <c r="EX103" s="331"/>
      <c r="EY103" s="331"/>
      <c r="EZ103" s="331"/>
      <c r="FA103" s="331"/>
      <c r="FB103" s="331"/>
      <c r="FC103" s="331"/>
      <c r="FD103" s="331"/>
      <c r="FE103" s="331"/>
      <c r="FF103" s="331"/>
      <c r="FG103" s="331"/>
      <c r="FH103" s="331"/>
      <c r="FI103" s="331"/>
      <c r="FJ103" s="331"/>
      <c r="FK103" s="331"/>
      <c r="FL103" s="331"/>
      <c r="FM103" s="331"/>
      <c r="FN103" s="331"/>
      <c r="FO103" s="331"/>
      <c r="FP103" s="331"/>
      <c r="FQ103" s="331"/>
      <c r="FR103" s="331"/>
      <c r="FS103" s="331"/>
      <c r="FT103" s="331"/>
      <c r="FU103" s="331"/>
      <c r="FV103" s="331"/>
      <c r="FW103" s="331"/>
      <c r="FX103" s="331"/>
      <c r="FY103" s="331"/>
      <c r="FZ103" s="331"/>
      <c r="GA103" s="331"/>
      <c r="GB103" s="331"/>
      <c r="GC103" s="331"/>
      <c r="GD103" s="331"/>
      <c r="GE103" s="331"/>
      <c r="GF103" s="331"/>
      <c r="GG103" s="331"/>
      <c r="GH103" s="331"/>
      <c r="GI103" s="331"/>
      <c r="GJ103" s="331"/>
      <c r="GK103" s="331"/>
      <c r="GL103" s="331"/>
      <c r="GM103" s="331"/>
      <c r="GN103" s="331"/>
      <c r="GO103" s="331"/>
      <c r="GP103" s="331"/>
      <c r="GQ103" s="331"/>
      <c r="GR103" s="331"/>
      <c r="GS103" s="331"/>
      <c r="GT103" s="331"/>
      <c r="GU103" s="331"/>
      <c r="GV103" s="331"/>
      <c r="GW103" s="331"/>
      <c r="GX103" s="331"/>
      <c r="GY103" s="331"/>
      <c r="GZ103" s="331"/>
      <c r="HA103" s="331"/>
      <c r="HB103" s="331"/>
      <c r="HC103" s="331"/>
      <c r="HD103" s="331"/>
      <c r="HE103" s="331"/>
      <c r="HF103" s="331"/>
      <c r="HG103" s="331"/>
      <c r="HH103" s="331"/>
      <c r="HI103" s="331"/>
      <c r="HJ103" s="331"/>
      <c r="HK103" s="331"/>
      <c r="HL103" s="331"/>
      <c r="HM103" s="331"/>
      <c r="HN103" s="331"/>
      <c r="HO103" s="331"/>
      <c r="HP103" s="331"/>
      <c r="HQ103" s="331"/>
      <c r="HR103" s="331"/>
      <c r="HS103" s="331"/>
      <c r="HT103" s="331"/>
      <c r="HU103" s="331"/>
      <c r="HV103" s="331"/>
      <c r="HW103" s="331"/>
      <c r="HX103" s="331"/>
      <c r="HY103" s="331"/>
      <c r="HZ103" s="331"/>
      <c r="IA103" s="331"/>
      <c r="IB103" s="331"/>
      <c r="IC103" s="331"/>
      <c r="ID103" s="331"/>
      <c r="IE103" s="331"/>
      <c r="IF103" s="331"/>
      <c r="IG103" s="331"/>
      <c r="IH103" s="331"/>
      <c r="II103" s="331"/>
      <c r="IJ103" s="331"/>
      <c r="IK103" s="331"/>
      <c r="IL103" s="331"/>
      <c r="IM103" s="331"/>
      <c r="IN103" s="331"/>
      <c r="IO103" s="331"/>
      <c r="IP103" s="331"/>
      <c r="IQ103" s="331"/>
      <c r="IR103" s="331"/>
      <c r="IS103" s="331"/>
      <c r="IT103" s="331"/>
      <c r="IU103" s="331"/>
      <c r="IV103" s="331"/>
    </row>
    <row r="104" spans="1:256" ht="3.75" customHeight="1" x14ac:dyDescent="0.3">
      <c r="A104" s="330"/>
      <c r="B104" s="330"/>
      <c r="C104" s="339"/>
      <c r="D104" s="352"/>
      <c r="E104" s="345"/>
      <c r="F104" s="345"/>
      <c r="G104" s="345"/>
      <c r="H104" s="1159"/>
      <c r="I104" s="1160"/>
      <c r="J104" s="1160"/>
      <c r="K104" s="1160"/>
      <c r="L104" s="1160"/>
      <c r="M104" s="1160"/>
      <c r="N104" s="1160"/>
      <c r="O104" s="1160"/>
      <c r="P104" s="1160"/>
      <c r="Q104" s="1160"/>
      <c r="R104" s="1161"/>
      <c r="S104" s="331"/>
      <c r="T104" s="331"/>
      <c r="U104" s="331"/>
      <c r="V104" s="331"/>
      <c r="W104" s="331"/>
      <c r="X104" s="331"/>
      <c r="Y104" s="331"/>
      <c r="Z104" s="331"/>
      <c r="AA104" s="331"/>
      <c r="AB104" s="331"/>
      <c r="AC104" s="331"/>
      <c r="AD104" s="331"/>
      <c r="AE104" s="331"/>
      <c r="AF104" s="331"/>
      <c r="AG104" s="331"/>
      <c r="AH104" s="331"/>
      <c r="AI104" s="331"/>
      <c r="AJ104" s="331"/>
      <c r="AK104" s="331"/>
      <c r="AL104" s="331"/>
      <c r="AM104" s="331"/>
      <c r="AN104" s="331"/>
      <c r="AO104" s="331"/>
      <c r="AP104" s="331"/>
      <c r="AQ104" s="331"/>
      <c r="AR104" s="331"/>
      <c r="AS104" s="331"/>
      <c r="AT104" s="331"/>
      <c r="AU104" s="331"/>
      <c r="AV104" s="331"/>
      <c r="AW104" s="331"/>
      <c r="AX104" s="331"/>
      <c r="AY104" s="331"/>
      <c r="AZ104" s="331"/>
      <c r="BA104" s="331"/>
      <c r="BB104" s="331"/>
      <c r="BC104" s="331"/>
      <c r="BD104" s="331"/>
      <c r="BE104" s="331"/>
      <c r="BF104" s="331"/>
      <c r="BG104" s="331"/>
      <c r="BH104" s="331"/>
      <c r="BI104" s="331"/>
      <c r="BJ104" s="331"/>
      <c r="BK104" s="331"/>
      <c r="BL104" s="331"/>
      <c r="BM104" s="331"/>
      <c r="BN104" s="331"/>
      <c r="BO104" s="331"/>
      <c r="BP104" s="331"/>
      <c r="BQ104" s="331"/>
      <c r="BR104" s="331"/>
      <c r="BS104" s="331"/>
      <c r="BT104" s="331"/>
      <c r="BU104" s="331"/>
      <c r="BV104" s="331"/>
      <c r="BW104" s="331"/>
      <c r="BX104" s="331"/>
      <c r="BY104" s="331"/>
      <c r="BZ104" s="331"/>
      <c r="CA104" s="331"/>
      <c r="CB104" s="331"/>
      <c r="CC104" s="331"/>
      <c r="CD104" s="331"/>
      <c r="CE104" s="331"/>
      <c r="CF104" s="331"/>
      <c r="CG104" s="331"/>
      <c r="CH104" s="331"/>
      <c r="CI104" s="331"/>
      <c r="CJ104" s="331"/>
      <c r="CK104" s="331"/>
      <c r="CL104" s="331"/>
      <c r="CM104" s="331"/>
      <c r="CN104" s="331"/>
      <c r="CO104" s="331"/>
      <c r="CP104" s="331"/>
      <c r="CQ104" s="331"/>
      <c r="CR104" s="331"/>
      <c r="CS104" s="331"/>
      <c r="CT104" s="331"/>
      <c r="CU104" s="331"/>
      <c r="CV104" s="331"/>
      <c r="CW104" s="331"/>
      <c r="CX104" s="331"/>
      <c r="CY104" s="331"/>
      <c r="CZ104" s="331"/>
      <c r="DA104" s="331"/>
      <c r="DB104" s="331"/>
      <c r="DC104" s="331"/>
      <c r="DD104" s="331"/>
      <c r="DE104" s="331"/>
      <c r="DF104" s="331"/>
      <c r="DG104" s="331"/>
      <c r="DH104" s="331"/>
      <c r="DI104" s="331"/>
      <c r="DJ104" s="331"/>
      <c r="DK104" s="331"/>
      <c r="DL104" s="331"/>
      <c r="DM104" s="331"/>
      <c r="DN104" s="331"/>
      <c r="DO104" s="331"/>
      <c r="DP104" s="331"/>
      <c r="DQ104" s="331"/>
      <c r="DR104" s="331"/>
      <c r="DS104" s="331"/>
      <c r="DT104" s="331"/>
      <c r="DU104" s="331"/>
      <c r="DV104" s="331"/>
      <c r="DW104" s="331"/>
      <c r="DX104" s="331"/>
      <c r="DY104" s="331"/>
      <c r="DZ104" s="331"/>
      <c r="EA104" s="331"/>
      <c r="EB104" s="331"/>
      <c r="EC104" s="331"/>
      <c r="ED104" s="331"/>
      <c r="EE104" s="331"/>
      <c r="EF104" s="331"/>
      <c r="EG104" s="331"/>
      <c r="EH104" s="331"/>
      <c r="EI104" s="331"/>
      <c r="EJ104" s="331"/>
      <c r="EK104" s="331"/>
      <c r="EL104" s="331"/>
      <c r="EM104" s="331"/>
      <c r="EN104" s="331"/>
      <c r="EO104" s="331"/>
      <c r="EP104" s="331"/>
      <c r="EQ104" s="331"/>
      <c r="ER104" s="331"/>
      <c r="ES104" s="331"/>
      <c r="ET104" s="331"/>
      <c r="EU104" s="331"/>
      <c r="EV104" s="331"/>
      <c r="EW104" s="331"/>
      <c r="EX104" s="331"/>
      <c r="EY104" s="331"/>
      <c r="EZ104" s="331"/>
      <c r="FA104" s="331"/>
      <c r="FB104" s="331"/>
      <c r="FC104" s="331"/>
      <c r="FD104" s="331"/>
      <c r="FE104" s="331"/>
      <c r="FF104" s="331"/>
      <c r="FG104" s="331"/>
      <c r="FH104" s="331"/>
      <c r="FI104" s="331"/>
      <c r="FJ104" s="331"/>
      <c r="FK104" s="331"/>
      <c r="FL104" s="331"/>
      <c r="FM104" s="331"/>
      <c r="FN104" s="331"/>
      <c r="FO104" s="331"/>
      <c r="FP104" s="331"/>
      <c r="FQ104" s="331"/>
      <c r="FR104" s="331"/>
      <c r="FS104" s="331"/>
      <c r="FT104" s="331"/>
      <c r="FU104" s="331"/>
      <c r="FV104" s="331"/>
      <c r="FW104" s="331"/>
      <c r="FX104" s="331"/>
      <c r="FY104" s="331"/>
      <c r="FZ104" s="331"/>
      <c r="GA104" s="331"/>
      <c r="GB104" s="331"/>
      <c r="GC104" s="331"/>
      <c r="GD104" s="331"/>
      <c r="GE104" s="331"/>
      <c r="GF104" s="331"/>
      <c r="GG104" s="331"/>
      <c r="GH104" s="331"/>
      <c r="GI104" s="331"/>
      <c r="GJ104" s="331"/>
      <c r="GK104" s="331"/>
      <c r="GL104" s="331"/>
      <c r="GM104" s="331"/>
      <c r="GN104" s="331"/>
      <c r="GO104" s="331"/>
      <c r="GP104" s="331"/>
      <c r="GQ104" s="331"/>
      <c r="GR104" s="331"/>
      <c r="GS104" s="331"/>
      <c r="GT104" s="331"/>
      <c r="GU104" s="331"/>
      <c r="GV104" s="331"/>
      <c r="GW104" s="331"/>
      <c r="GX104" s="331"/>
      <c r="GY104" s="331"/>
      <c r="GZ104" s="331"/>
      <c r="HA104" s="331"/>
      <c r="HB104" s="331"/>
      <c r="HC104" s="331"/>
      <c r="HD104" s="331"/>
      <c r="HE104" s="331"/>
      <c r="HF104" s="331"/>
      <c r="HG104" s="331"/>
      <c r="HH104" s="331"/>
      <c r="HI104" s="331"/>
      <c r="HJ104" s="331"/>
      <c r="HK104" s="331"/>
      <c r="HL104" s="331"/>
      <c r="HM104" s="331"/>
      <c r="HN104" s="331"/>
      <c r="HO104" s="331"/>
      <c r="HP104" s="331"/>
      <c r="HQ104" s="331"/>
      <c r="HR104" s="331"/>
      <c r="HS104" s="331"/>
      <c r="HT104" s="331"/>
      <c r="HU104" s="331"/>
      <c r="HV104" s="331"/>
      <c r="HW104" s="331"/>
      <c r="HX104" s="331"/>
      <c r="HY104" s="331"/>
      <c r="HZ104" s="331"/>
      <c r="IA104" s="331"/>
      <c r="IB104" s="331"/>
      <c r="IC104" s="331"/>
      <c r="ID104" s="331"/>
      <c r="IE104" s="331"/>
      <c r="IF104" s="331"/>
      <c r="IG104" s="331"/>
      <c r="IH104" s="331"/>
      <c r="II104" s="331"/>
      <c r="IJ104" s="331"/>
      <c r="IK104" s="331"/>
      <c r="IL104" s="331"/>
      <c r="IM104" s="331"/>
      <c r="IN104" s="331"/>
      <c r="IO104" s="331"/>
      <c r="IP104" s="331"/>
      <c r="IQ104" s="331"/>
      <c r="IR104" s="331"/>
      <c r="IS104" s="331"/>
      <c r="IT104" s="331"/>
      <c r="IU104" s="331"/>
      <c r="IV104" s="331"/>
    </row>
    <row r="105" spans="1:256" ht="18.75" x14ac:dyDescent="0.3">
      <c r="A105" s="330"/>
      <c r="B105" s="330"/>
      <c r="C105" s="342" t="s">
        <v>1010</v>
      </c>
      <c r="D105" s="351" t="s">
        <v>273</v>
      </c>
      <c r="E105" s="345"/>
      <c r="F105" s="345"/>
      <c r="G105" s="345"/>
      <c r="H105" s="1159"/>
      <c r="I105" s="1160"/>
      <c r="J105" s="1160"/>
      <c r="K105" s="1160"/>
      <c r="L105" s="1160"/>
      <c r="M105" s="1160"/>
      <c r="N105" s="1160"/>
      <c r="O105" s="1160"/>
      <c r="P105" s="1160"/>
      <c r="Q105" s="1160"/>
      <c r="R105" s="1161"/>
      <c r="S105" s="331"/>
      <c r="T105" s="331"/>
      <c r="U105" s="331"/>
      <c r="V105" s="331"/>
      <c r="W105" s="331"/>
      <c r="X105" s="331"/>
      <c r="Y105" s="331"/>
      <c r="Z105" s="331"/>
      <c r="AA105" s="331"/>
      <c r="AB105" s="331"/>
      <c r="AC105" s="331"/>
      <c r="AD105" s="331"/>
      <c r="AE105" s="331"/>
      <c r="AF105" s="331"/>
      <c r="AG105" s="331"/>
      <c r="AH105" s="331"/>
      <c r="AI105" s="331"/>
      <c r="AJ105" s="331"/>
      <c r="AK105" s="331"/>
      <c r="AL105" s="331"/>
      <c r="AM105" s="331"/>
      <c r="AN105" s="331"/>
      <c r="AO105" s="331"/>
      <c r="AP105" s="331"/>
      <c r="AQ105" s="331"/>
      <c r="AR105" s="331"/>
      <c r="AS105" s="331"/>
      <c r="AT105" s="331"/>
      <c r="AU105" s="331"/>
      <c r="AV105" s="331"/>
      <c r="AW105" s="331"/>
      <c r="AX105" s="331"/>
      <c r="AY105" s="331"/>
      <c r="AZ105" s="331"/>
      <c r="BA105" s="331"/>
      <c r="BB105" s="331"/>
      <c r="BC105" s="331"/>
      <c r="BD105" s="331"/>
      <c r="BE105" s="331"/>
      <c r="BF105" s="331"/>
      <c r="BG105" s="331"/>
      <c r="BH105" s="331"/>
      <c r="BI105" s="331"/>
      <c r="BJ105" s="331"/>
      <c r="BK105" s="331"/>
      <c r="BL105" s="331"/>
      <c r="BM105" s="331"/>
      <c r="BN105" s="331"/>
      <c r="BO105" s="331"/>
      <c r="BP105" s="331"/>
      <c r="BQ105" s="331"/>
      <c r="BR105" s="331"/>
      <c r="BS105" s="331"/>
      <c r="BT105" s="331"/>
      <c r="BU105" s="331"/>
      <c r="BV105" s="331"/>
      <c r="BW105" s="331"/>
      <c r="BX105" s="331"/>
      <c r="BY105" s="331"/>
      <c r="BZ105" s="331"/>
      <c r="CA105" s="331"/>
      <c r="CB105" s="331"/>
      <c r="CC105" s="331"/>
      <c r="CD105" s="331"/>
      <c r="CE105" s="331"/>
      <c r="CF105" s="331"/>
      <c r="CG105" s="331"/>
      <c r="CH105" s="331"/>
      <c r="CI105" s="331"/>
      <c r="CJ105" s="331"/>
      <c r="CK105" s="331"/>
      <c r="CL105" s="331"/>
      <c r="CM105" s="331"/>
      <c r="CN105" s="331"/>
      <c r="CO105" s="331"/>
      <c r="CP105" s="331"/>
      <c r="CQ105" s="331"/>
      <c r="CR105" s="331"/>
      <c r="CS105" s="331"/>
      <c r="CT105" s="331"/>
      <c r="CU105" s="331"/>
      <c r="CV105" s="331"/>
      <c r="CW105" s="331"/>
      <c r="CX105" s="331"/>
      <c r="CY105" s="331"/>
      <c r="CZ105" s="331"/>
      <c r="DA105" s="331"/>
      <c r="DB105" s="331"/>
      <c r="DC105" s="331"/>
      <c r="DD105" s="331"/>
      <c r="DE105" s="331"/>
      <c r="DF105" s="331"/>
      <c r="DG105" s="331"/>
      <c r="DH105" s="331"/>
      <c r="DI105" s="331"/>
      <c r="DJ105" s="331"/>
      <c r="DK105" s="331"/>
      <c r="DL105" s="331"/>
      <c r="DM105" s="331"/>
      <c r="DN105" s="331"/>
      <c r="DO105" s="331"/>
      <c r="DP105" s="331"/>
      <c r="DQ105" s="331"/>
      <c r="DR105" s="331"/>
      <c r="DS105" s="331"/>
      <c r="DT105" s="331"/>
      <c r="DU105" s="331"/>
      <c r="DV105" s="331"/>
      <c r="DW105" s="331"/>
      <c r="DX105" s="331"/>
      <c r="DY105" s="331"/>
      <c r="DZ105" s="331"/>
      <c r="EA105" s="331"/>
      <c r="EB105" s="331"/>
      <c r="EC105" s="331"/>
      <c r="ED105" s="331"/>
      <c r="EE105" s="331"/>
      <c r="EF105" s="331"/>
      <c r="EG105" s="331"/>
      <c r="EH105" s="331"/>
      <c r="EI105" s="331"/>
      <c r="EJ105" s="331"/>
      <c r="EK105" s="331"/>
      <c r="EL105" s="331"/>
      <c r="EM105" s="331"/>
      <c r="EN105" s="331"/>
      <c r="EO105" s="331"/>
      <c r="EP105" s="331"/>
      <c r="EQ105" s="331"/>
      <c r="ER105" s="331"/>
      <c r="ES105" s="331"/>
      <c r="ET105" s="331"/>
      <c r="EU105" s="331"/>
      <c r="EV105" s="331"/>
      <c r="EW105" s="331"/>
      <c r="EX105" s="331"/>
      <c r="EY105" s="331"/>
      <c r="EZ105" s="331"/>
      <c r="FA105" s="331"/>
      <c r="FB105" s="331"/>
      <c r="FC105" s="331"/>
      <c r="FD105" s="331"/>
      <c r="FE105" s="331"/>
      <c r="FF105" s="331"/>
      <c r="FG105" s="331"/>
      <c r="FH105" s="331"/>
      <c r="FI105" s="331"/>
      <c r="FJ105" s="331"/>
      <c r="FK105" s="331"/>
      <c r="FL105" s="331"/>
      <c r="FM105" s="331"/>
      <c r="FN105" s="331"/>
      <c r="FO105" s="331"/>
      <c r="FP105" s="331"/>
      <c r="FQ105" s="331"/>
      <c r="FR105" s="331"/>
      <c r="FS105" s="331"/>
      <c r="FT105" s="331"/>
      <c r="FU105" s="331"/>
      <c r="FV105" s="331"/>
      <c r="FW105" s="331"/>
      <c r="FX105" s="331"/>
      <c r="FY105" s="331"/>
      <c r="FZ105" s="331"/>
      <c r="GA105" s="331"/>
      <c r="GB105" s="331"/>
      <c r="GC105" s="331"/>
      <c r="GD105" s="331"/>
      <c r="GE105" s="331"/>
      <c r="GF105" s="331"/>
      <c r="GG105" s="331"/>
      <c r="GH105" s="331"/>
      <c r="GI105" s="331"/>
      <c r="GJ105" s="331"/>
      <c r="GK105" s="331"/>
      <c r="GL105" s="331"/>
      <c r="GM105" s="331"/>
      <c r="GN105" s="331"/>
      <c r="GO105" s="331"/>
      <c r="GP105" s="331"/>
      <c r="GQ105" s="331"/>
      <c r="GR105" s="331"/>
      <c r="GS105" s="331"/>
      <c r="GT105" s="331"/>
      <c r="GU105" s="331"/>
      <c r="GV105" s="331"/>
      <c r="GW105" s="331"/>
      <c r="GX105" s="331"/>
      <c r="GY105" s="331"/>
      <c r="GZ105" s="331"/>
      <c r="HA105" s="331"/>
      <c r="HB105" s="331"/>
      <c r="HC105" s="331"/>
      <c r="HD105" s="331"/>
      <c r="HE105" s="331"/>
      <c r="HF105" s="331"/>
      <c r="HG105" s="331"/>
      <c r="HH105" s="331"/>
      <c r="HI105" s="331"/>
      <c r="HJ105" s="331"/>
      <c r="HK105" s="331"/>
      <c r="HL105" s="331"/>
      <c r="HM105" s="331"/>
      <c r="HN105" s="331"/>
      <c r="HO105" s="331"/>
      <c r="HP105" s="331"/>
      <c r="HQ105" s="331"/>
      <c r="HR105" s="331"/>
      <c r="HS105" s="331"/>
      <c r="HT105" s="331"/>
      <c r="HU105" s="331"/>
      <c r="HV105" s="331"/>
      <c r="HW105" s="331"/>
      <c r="HX105" s="331"/>
      <c r="HY105" s="331"/>
      <c r="HZ105" s="331"/>
      <c r="IA105" s="331"/>
      <c r="IB105" s="331"/>
      <c r="IC105" s="331"/>
      <c r="ID105" s="331"/>
      <c r="IE105" s="331"/>
      <c r="IF105" s="331"/>
      <c r="IG105" s="331"/>
      <c r="IH105" s="331"/>
      <c r="II105" s="331"/>
      <c r="IJ105" s="331"/>
      <c r="IK105" s="331"/>
      <c r="IL105" s="331"/>
      <c r="IM105" s="331"/>
      <c r="IN105" s="331"/>
      <c r="IO105" s="331"/>
      <c r="IP105" s="331"/>
      <c r="IQ105" s="331"/>
      <c r="IR105" s="331"/>
      <c r="IS105" s="331"/>
      <c r="IT105" s="331"/>
      <c r="IU105" s="331"/>
      <c r="IV105" s="331"/>
    </row>
    <row r="106" spans="1:256" ht="36.75" customHeight="1" x14ac:dyDescent="0.3">
      <c r="A106" s="330"/>
      <c r="B106" s="330"/>
      <c r="C106" s="335"/>
      <c r="D106" s="331"/>
      <c r="E106" s="331"/>
      <c r="F106" s="331"/>
      <c r="G106" s="331"/>
      <c r="H106" s="1159"/>
      <c r="I106" s="1160"/>
      <c r="J106" s="1160"/>
      <c r="K106" s="1160"/>
      <c r="L106" s="1160"/>
      <c r="M106" s="1160"/>
      <c r="N106" s="1160"/>
      <c r="O106" s="1160"/>
      <c r="P106" s="1160"/>
      <c r="Q106" s="1160"/>
      <c r="R106" s="1161"/>
      <c r="S106" s="331"/>
      <c r="T106" s="331"/>
      <c r="U106" s="331"/>
      <c r="V106" s="331"/>
      <c r="W106" s="331"/>
      <c r="X106" s="331"/>
      <c r="Y106" s="331"/>
      <c r="Z106" s="331"/>
      <c r="AA106" s="331"/>
      <c r="AB106" s="331"/>
      <c r="AC106" s="331"/>
      <c r="AD106" s="331"/>
      <c r="AE106" s="331"/>
      <c r="AF106" s="331"/>
      <c r="AG106" s="331"/>
      <c r="AH106" s="331"/>
      <c r="AI106" s="331"/>
      <c r="AJ106" s="331"/>
      <c r="AK106" s="331"/>
      <c r="AL106" s="331"/>
      <c r="AM106" s="331"/>
      <c r="AN106" s="331"/>
      <c r="AO106" s="331"/>
      <c r="AP106" s="331"/>
      <c r="AQ106" s="331"/>
      <c r="AR106" s="331"/>
      <c r="AS106" s="331"/>
      <c r="AT106" s="331"/>
      <c r="AU106" s="331"/>
      <c r="AV106" s="331"/>
      <c r="AW106" s="331"/>
      <c r="AX106" s="331"/>
      <c r="AY106" s="331"/>
      <c r="AZ106" s="331"/>
      <c r="BA106" s="331"/>
      <c r="BB106" s="331"/>
      <c r="BC106" s="331"/>
      <c r="BD106" s="331"/>
      <c r="BE106" s="331"/>
      <c r="BF106" s="331"/>
      <c r="BG106" s="331"/>
      <c r="BH106" s="331"/>
      <c r="BI106" s="331"/>
      <c r="BJ106" s="331"/>
      <c r="BK106" s="331"/>
      <c r="BL106" s="331"/>
      <c r="BM106" s="331"/>
      <c r="BN106" s="331"/>
      <c r="BO106" s="331"/>
      <c r="BP106" s="331"/>
      <c r="BQ106" s="331"/>
      <c r="BR106" s="331"/>
      <c r="BS106" s="331"/>
      <c r="BT106" s="331"/>
      <c r="BU106" s="331"/>
      <c r="BV106" s="331"/>
      <c r="BW106" s="331"/>
      <c r="BX106" s="331"/>
      <c r="BY106" s="331"/>
      <c r="BZ106" s="331"/>
      <c r="CA106" s="331"/>
      <c r="CB106" s="331"/>
      <c r="CC106" s="331"/>
      <c r="CD106" s="331"/>
      <c r="CE106" s="331"/>
      <c r="CF106" s="331"/>
      <c r="CG106" s="331"/>
      <c r="CH106" s="331"/>
      <c r="CI106" s="331"/>
      <c r="CJ106" s="331"/>
      <c r="CK106" s="331"/>
      <c r="CL106" s="331"/>
      <c r="CM106" s="331"/>
      <c r="CN106" s="331"/>
      <c r="CO106" s="331"/>
      <c r="CP106" s="331"/>
      <c r="CQ106" s="331"/>
      <c r="CR106" s="331"/>
      <c r="CS106" s="331"/>
      <c r="CT106" s="331"/>
      <c r="CU106" s="331"/>
      <c r="CV106" s="331"/>
      <c r="CW106" s="331"/>
      <c r="CX106" s="331"/>
      <c r="CY106" s="331"/>
      <c r="CZ106" s="331"/>
      <c r="DA106" s="331"/>
      <c r="DB106" s="331"/>
      <c r="DC106" s="331"/>
      <c r="DD106" s="331"/>
      <c r="DE106" s="331"/>
      <c r="DF106" s="331"/>
      <c r="DG106" s="331"/>
      <c r="DH106" s="331"/>
      <c r="DI106" s="331"/>
      <c r="DJ106" s="331"/>
      <c r="DK106" s="331"/>
      <c r="DL106" s="331"/>
      <c r="DM106" s="331"/>
      <c r="DN106" s="331"/>
      <c r="DO106" s="331"/>
      <c r="DP106" s="331"/>
      <c r="DQ106" s="331"/>
      <c r="DR106" s="331"/>
      <c r="DS106" s="331"/>
      <c r="DT106" s="331"/>
      <c r="DU106" s="331"/>
      <c r="DV106" s="331"/>
      <c r="DW106" s="331"/>
      <c r="DX106" s="331"/>
      <c r="DY106" s="331"/>
      <c r="DZ106" s="331"/>
      <c r="EA106" s="331"/>
      <c r="EB106" s="331"/>
      <c r="EC106" s="331"/>
      <c r="ED106" s="331"/>
      <c r="EE106" s="331"/>
      <c r="EF106" s="331"/>
      <c r="EG106" s="331"/>
      <c r="EH106" s="331"/>
      <c r="EI106" s="331"/>
      <c r="EJ106" s="331"/>
      <c r="EK106" s="331"/>
      <c r="EL106" s="331"/>
      <c r="EM106" s="331"/>
      <c r="EN106" s="331"/>
      <c r="EO106" s="331"/>
      <c r="EP106" s="331"/>
      <c r="EQ106" s="331"/>
      <c r="ER106" s="331"/>
      <c r="ES106" s="331"/>
      <c r="ET106" s="331"/>
      <c r="EU106" s="331"/>
      <c r="EV106" s="331"/>
      <c r="EW106" s="331"/>
      <c r="EX106" s="331"/>
      <c r="EY106" s="331"/>
      <c r="EZ106" s="331"/>
      <c r="FA106" s="331"/>
      <c r="FB106" s="331"/>
      <c r="FC106" s="331"/>
      <c r="FD106" s="331"/>
      <c r="FE106" s="331"/>
      <c r="FF106" s="331"/>
      <c r="FG106" s="331"/>
      <c r="FH106" s="331"/>
      <c r="FI106" s="331"/>
      <c r="FJ106" s="331"/>
      <c r="FK106" s="331"/>
      <c r="FL106" s="331"/>
      <c r="FM106" s="331"/>
      <c r="FN106" s="331"/>
      <c r="FO106" s="331"/>
      <c r="FP106" s="331"/>
      <c r="FQ106" s="331"/>
      <c r="FR106" s="331"/>
      <c r="FS106" s="331"/>
      <c r="FT106" s="331"/>
      <c r="FU106" s="331"/>
      <c r="FV106" s="331"/>
      <c r="FW106" s="331"/>
      <c r="FX106" s="331"/>
      <c r="FY106" s="331"/>
      <c r="FZ106" s="331"/>
      <c r="GA106" s="331"/>
      <c r="GB106" s="331"/>
      <c r="GC106" s="331"/>
      <c r="GD106" s="331"/>
      <c r="GE106" s="331"/>
      <c r="GF106" s="331"/>
      <c r="GG106" s="331"/>
      <c r="GH106" s="331"/>
      <c r="GI106" s="331"/>
      <c r="GJ106" s="331"/>
      <c r="GK106" s="331"/>
      <c r="GL106" s="331"/>
      <c r="GM106" s="331"/>
      <c r="GN106" s="331"/>
      <c r="GO106" s="331"/>
      <c r="GP106" s="331"/>
      <c r="GQ106" s="331"/>
      <c r="GR106" s="331"/>
      <c r="GS106" s="331"/>
      <c r="GT106" s="331"/>
      <c r="GU106" s="331"/>
      <c r="GV106" s="331"/>
      <c r="GW106" s="331"/>
      <c r="GX106" s="331"/>
      <c r="GY106" s="331"/>
      <c r="GZ106" s="331"/>
      <c r="HA106" s="331"/>
      <c r="HB106" s="331"/>
      <c r="HC106" s="331"/>
      <c r="HD106" s="331"/>
      <c r="HE106" s="331"/>
      <c r="HF106" s="331"/>
      <c r="HG106" s="331"/>
      <c r="HH106" s="331"/>
      <c r="HI106" s="331"/>
      <c r="HJ106" s="331"/>
      <c r="HK106" s="331"/>
      <c r="HL106" s="331"/>
      <c r="HM106" s="331"/>
      <c r="HN106" s="331"/>
      <c r="HO106" s="331"/>
      <c r="HP106" s="331"/>
      <c r="HQ106" s="331"/>
      <c r="HR106" s="331"/>
      <c r="HS106" s="331"/>
      <c r="HT106" s="331"/>
      <c r="HU106" s="331"/>
      <c r="HV106" s="331"/>
      <c r="HW106" s="331"/>
      <c r="HX106" s="331"/>
      <c r="HY106" s="331"/>
      <c r="HZ106" s="331"/>
      <c r="IA106" s="331"/>
      <c r="IB106" s="331"/>
      <c r="IC106" s="331"/>
      <c r="ID106" s="331"/>
      <c r="IE106" s="331"/>
      <c r="IF106" s="331"/>
      <c r="IG106" s="331"/>
      <c r="IH106" s="331"/>
      <c r="II106" s="331"/>
      <c r="IJ106" s="331"/>
      <c r="IK106" s="331"/>
      <c r="IL106" s="331"/>
      <c r="IM106" s="331"/>
      <c r="IN106" s="331"/>
      <c r="IO106" s="331"/>
      <c r="IP106" s="331"/>
      <c r="IQ106" s="331"/>
      <c r="IR106" s="331"/>
      <c r="IS106" s="331"/>
      <c r="IT106" s="331"/>
      <c r="IU106" s="331"/>
      <c r="IV106" s="331"/>
    </row>
    <row r="107" spans="1:256" ht="33.75" customHeight="1" x14ac:dyDescent="0.3">
      <c r="A107" s="330"/>
      <c r="B107" s="330"/>
      <c r="C107" s="342"/>
      <c r="D107" s="351" t="s">
        <v>212</v>
      </c>
      <c r="E107" s="331"/>
      <c r="F107" s="331"/>
      <c r="G107" s="331"/>
      <c r="H107" s="1162"/>
      <c r="I107" s="1163"/>
      <c r="J107" s="1163"/>
      <c r="K107" s="1163"/>
      <c r="L107" s="1163"/>
      <c r="M107" s="1163"/>
      <c r="N107" s="1163"/>
      <c r="O107" s="1163"/>
      <c r="P107" s="1163"/>
      <c r="Q107" s="1163"/>
      <c r="R107" s="1164"/>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1"/>
      <c r="BJ107" s="331"/>
      <c r="BK107" s="331"/>
      <c r="BL107" s="331"/>
      <c r="BM107" s="331"/>
      <c r="BN107" s="331"/>
      <c r="BO107" s="331"/>
      <c r="BP107" s="331"/>
      <c r="BQ107" s="331"/>
      <c r="BR107" s="331"/>
      <c r="BS107" s="331"/>
      <c r="BT107" s="331"/>
      <c r="BU107" s="331"/>
      <c r="BV107" s="331"/>
      <c r="BW107" s="331"/>
      <c r="BX107" s="331"/>
      <c r="BY107" s="331"/>
      <c r="BZ107" s="331"/>
      <c r="CA107" s="331"/>
      <c r="CB107" s="331"/>
      <c r="CC107" s="331"/>
      <c r="CD107" s="331"/>
      <c r="CE107" s="331"/>
      <c r="CF107" s="331"/>
      <c r="CG107" s="331"/>
      <c r="CH107" s="331"/>
      <c r="CI107" s="331"/>
      <c r="CJ107" s="331"/>
      <c r="CK107" s="331"/>
      <c r="CL107" s="331"/>
      <c r="CM107" s="331"/>
      <c r="CN107" s="331"/>
      <c r="CO107" s="331"/>
      <c r="CP107" s="331"/>
      <c r="CQ107" s="331"/>
      <c r="CR107" s="331"/>
      <c r="CS107" s="331"/>
      <c r="CT107" s="331"/>
      <c r="CU107" s="331"/>
      <c r="CV107" s="331"/>
      <c r="CW107" s="331"/>
      <c r="CX107" s="331"/>
      <c r="CY107" s="331"/>
      <c r="CZ107" s="331"/>
      <c r="DA107" s="331"/>
      <c r="DB107" s="331"/>
      <c r="DC107" s="331"/>
      <c r="DD107" s="331"/>
      <c r="DE107" s="331"/>
      <c r="DF107" s="331"/>
      <c r="DG107" s="331"/>
      <c r="DH107" s="331"/>
      <c r="DI107" s="331"/>
      <c r="DJ107" s="331"/>
      <c r="DK107" s="331"/>
      <c r="DL107" s="331"/>
      <c r="DM107" s="331"/>
      <c r="DN107" s="331"/>
      <c r="DO107" s="331"/>
      <c r="DP107" s="331"/>
      <c r="DQ107" s="331"/>
      <c r="DR107" s="331"/>
      <c r="DS107" s="331"/>
      <c r="DT107" s="331"/>
      <c r="DU107" s="331"/>
      <c r="DV107" s="331"/>
      <c r="DW107" s="331"/>
      <c r="DX107" s="331"/>
      <c r="DY107" s="331"/>
      <c r="DZ107" s="331"/>
      <c r="EA107" s="331"/>
      <c r="EB107" s="331"/>
      <c r="EC107" s="331"/>
      <c r="ED107" s="331"/>
      <c r="EE107" s="331"/>
      <c r="EF107" s="331"/>
      <c r="EG107" s="331"/>
      <c r="EH107" s="331"/>
      <c r="EI107" s="331"/>
      <c r="EJ107" s="331"/>
      <c r="EK107" s="331"/>
      <c r="EL107" s="331"/>
      <c r="EM107" s="331"/>
      <c r="EN107" s="331"/>
      <c r="EO107" s="331"/>
      <c r="EP107" s="331"/>
      <c r="EQ107" s="331"/>
      <c r="ER107" s="331"/>
      <c r="ES107" s="331"/>
      <c r="ET107" s="331"/>
      <c r="EU107" s="331"/>
      <c r="EV107" s="331"/>
      <c r="EW107" s="331"/>
      <c r="EX107" s="331"/>
      <c r="EY107" s="331"/>
      <c r="EZ107" s="331"/>
      <c r="FA107" s="331"/>
      <c r="FB107" s="331"/>
      <c r="FC107" s="331"/>
      <c r="FD107" s="331"/>
      <c r="FE107" s="331"/>
      <c r="FF107" s="331"/>
      <c r="FG107" s="331"/>
      <c r="FH107" s="331"/>
      <c r="FI107" s="331"/>
      <c r="FJ107" s="331"/>
      <c r="FK107" s="331"/>
      <c r="FL107" s="331"/>
      <c r="FM107" s="331"/>
      <c r="FN107" s="331"/>
      <c r="FO107" s="331"/>
      <c r="FP107" s="331"/>
      <c r="FQ107" s="331"/>
      <c r="FR107" s="331"/>
      <c r="FS107" s="331"/>
      <c r="FT107" s="331"/>
      <c r="FU107" s="331"/>
      <c r="FV107" s="331"/>
      <c r="FW107" s="331"/>
      <c r="FX107" s="331"/>
      <c r="FY107" s="331"/>
      <c r="FZ107" s="331"/>
      <c r="GA107" s="331"/>
      <c r="GB107" s="331"/>
      <c r="GC107" s="331"/>
      <c r="GD107" s="331"/>
      <c r="GE107" s="331"/>
      <c r="GF107" s="331"/>
      <c r="GG107" s="331"/>
      <c r="GH107" s="331"/>
      <c r="GI107" s="331"/>
      <c r="GJ107" s="331"/>
      <c r="GK107" s="331"/>
      <c r="GL107" s="331"/>
      <c r="GM107" s="331"/>
      <c r="GN107" s="331"/>
      <c r="GO107" s="331"/>
      <c r="GP107" s="331"/>
      <c r="GQ107" s="331"/>
      <c r="GR107" s="331"/>
      <c r="GS107" s="331"/>
      <c r="GT107" s="331"/>
      <c r="GU107" s="331"/>
      <c r="GV107" s="331"/>
      <c r="GW107" s="331"/>
      <c r="GX107" s="331"/>
      <c r="GY107" s="331"/>
      <c r="GZ107" s="331"/>
      <c r="HA107" s="331"/>
      <c r="HB107" s="331"/>
      <c r="HC107" s="331"/>
      <c r="HD107" s="331"/>
      <c r="HE107" s="331"/>
      <c r="HF107" s="331"/>
      <c r="HG107" s="331"/>
      <c r="HH107" s="331"/>
      <c r="HI107" s="331"/>
      <c r="HJ107" s="331"/>
      <c r="HK107" s="331"/>
      <c r="HL107" s="331"/>
      <c r="HM107" s="331"/>
      <c r="HN107" s="331"/>
      <c r="HO107" s="331"/>
      <c r="HP107" s="331"/>
      <c r="HQ107" s="331"/>
      <c r="HR107" s="331"/>
      <c r="HS107" s="331"/>
      <c r="HT107" s="331"/>
      <c r="HU107" s="331"/>
      <c r="HV107" s="331"/>
      <c r="HW107" s="331"/>
      <c r="HX107" s="331"/>
      <c r="HY107" s="331"/>
      <c r="HZ107" s="331"/>
      <c r="IA107" s="331"/>
      <c r="IB107" s="331"/>
      <c r="IC107" s="331"/>
      <c r="ID107" s="331"/>
      <c r="IE107" s="331"/>
      <c r="IF107" s="331"/>
      <c r="IG107" s="331"/>
      <c r="IH107" s="331"/>
      <c r="II107" s="331"/>
      <c r="IJ107" s="331"/>
      <c r="IK107" s="331"/>
      <c r="IL107" s="331"/>
      <c r="IM107" s="331"/>
      <c r="IN107" s="331"/>
      <c r="IO107" s="331"/>
      <c r="IP107" s="331"/>
      <c r="IQ107" s="331"/>
      <c r="IR107" s="331"/>
      <c r="IS107" s="331"/>
      <c r="IT107" s="331"/>
      <c r="IU107" s="331"/>
      <c r="IV107" s="331"/>
    </row>
    <row r="108" spans="1:256" s="345" customFormat="1" ht="5.25" customHeight="1" x14ac:dyDescent="0.2">
      <c r="A108" s="326"/>
      <c r="B108" s="326"/>
      <c r="C108" s="326"/>
      <c r="D108" s="326"/>
      <c r="E108" s="326"/>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6"/>
      <c r="AY108" s="326"/>
      <c r="AZ108" s="326"/>
      <c r="BA108" s="326"/>
      <c r="BB108" s="326"/>
      <c r="BC108" s="326"/>
      <c r="BD108" s="326"/>
      <c r="BE108" s="326"/>
      <c r="BF108" s="326"/>
      <c r="BG108" s="326"/>
      <c r="BH108" s="326"/>
      <c r="BI108" s="326"/>
      <c r="BJ108" s="326"/>
      <c r="BK108" s="326"/>
      <c r="BL108" s="326"/>
      <c r="BM108" s="326"/>
      <c r="BN108" s="326"/>
      <c r="BO108" s="326"/>
      <c r="BP108" s="326"/>
      <c r="BQ108" s="326"/>
      <c r="BR108" s="326"/>
      <c r="BS108" s="326"/>
      <c r="BT108" s="326"/>
      <c r="BU108" s="326"/>
      <c r="BV108" s="326"/>
      <c r="BW108" s="326"/>
      <c r="BX108" s="326"/>
      <c r="BY108" s="326"/>
      <c r="BZ108" s="326"/>
      <c r="CA108" s="326"/>
      <c r="CB108" s="326"/>
      <c r="CC108" s="326"/>
      <c r="CD108" s="326"/>
      <c r="CE108" s="326"/>
      <c r="CF108" s="326"/>
      <c r="CG108" s="326"/>
      <c r="CH108" s="326"/>
      <c r="CI108" s="326"/>
      <c r="CJ108" s="326"/>
      <c r="CK108" s="326"/>
      <c r="CL108" s="326"/>
      <c r="CM108" s="326"/>
      <c r="CN108" s="326"/>
      <c r="CO108" s="326"/>
      <c r="CP108" s="326"/>
      <c r="CQ108" s="326"/>
      <c r="CR108" s="326"/>
      <c r="CS108" s="326"/>
      <c r="CT108" s="326"/>
      <c r="CU108" s="326"/>
      <c r="CV108" s="326"/>
      <c r="CW108" s="326"/>
      <c r="CX108" s="326"/>
      <c r="CY108" s="326"/>
      <c r="CZ108" s="326"/>
      <c r="DA108" s="326"/>
      <c r="DB108" s="326"/>
      <c r="DC108" s="326"/>
      <c r="DD108" s="326"/>
      <c r="DE108" s="326"/>
      <c r="DF108" s="326"/>
      <c r="DG108" s="326"/>
      <c r="DH108" s="326"/>
      <c r="DI108" s="326"/>
      <c r="DJ108" s="326"/>
      <c r="DK108" s="326"/>
      <c r="DL108" s="326"/>
      <c r="DM108" s="326"/>
      <c r="DN108" s="326"/>
      <c r="DO108" s="326"/>
      <c r="DP108" s="326"/>
      <c r="DQ108" s="326"/>
      <c r="DR108" s="326"/>
      <c r="DS108" s="326"/>
      <c r="DT108" s="326"/>
      <c r="DU108" s="326"/>
      <c r="DV108" s="326"/>
      <c r="DW108" s="326"/>
      <c r="DX108" s="326"/>
      <c r="DY108" s="326"/>
      <c r="DZ108" s="326"/>
      <c r="EA108" s="326"/>
      <c r="EB108" s="326"/>
      <c r="EC108" s="326"/>
      <c r="ED108" s="326"/>
      <c r="EE108" s="326"/>
      <c r="EF108" s="326"/>
      <c r="EG108" s="326"/>
      <c r="EH108" s="326"/>
      <c r="EI108" s="326"/>
      <c r="EJ108" s="326"/>
      <c r="EK108" s="326"/>
      <c r="EL108" s="326"/>
      <c r="EM108" s="326"/>
      <c r="EN108" s="326"/>
      <c r="EO108" s="326"/>
      <c r="EP108" s="326"/>
      <c r="EQ108" s="326"/>
      <c r="ER108" s="326"/>
      <c r="ES108" s="326"/>
      <c r="ET108" s="326"/>
      <c r="EU108" s="326"/>
      <c r="EV108" s="326"/>
      <c r="EW108" s="326"/>
      <c r="EX108" s="326"/>
      <c r="EY108" s="326"/>
      <c r="EZ108" s="326"/>
      <c r="FA108" s="326"/>
      <c r="FB108" s="326"/>
      <c r="FC108" s="326"/>
      <c r="FD108" s="326"/>
      <c r="FE108" s="326"/>
      <c r="FF108" s="326"/>
      <c r="FG108" s="326"/>
      <c r="FH108" s="326"/>
      <c r="FI108" s="326"/>
      <c r="FJ108" s="326"/>
      <c r="FK108" s="326"/>
      <c r="FL108" s="326"/>
      <c r="FM108" s="326"/>
      <c r="FN108" s="326"/>
      <c r="FO108" s="326"/>
      <c r="FP108" s="326"/>
      <c r="FQ108" s="326"/>
      <c r="FR108" s="326"/>
      <c r="FS108" s="326"/>
      <c r="FT108" s="326"/>
      <c r="FU108" s="326"/>
      <c r="FV108" s="326"/>
      <c r="FW108" s="326"/>
      <c r="FX108" s="326"/>
      <c r="FY108" s="326"/>
      <c r="FZ108" s="326"/>
      <c r="GA108" s="326"/>
      <c r="GB108" s="326"/>
      <c r="GC108" s="326"/>
      <c r="GD108" s="326"/>
      <c r="GE108" s="326"/>
      <c r="GF108" s="326"/>
      <c r="GG108" s="326"/>
      <c r="GH108" s="326"/>
      <c r="GI108" s="326"/>
      <c r="GJ108" s="326"/>
      <c r="GK108" s="326"/>
      <c r="GL108" s="326"/>
      <c r="GM108" s="326"/>
      <c r="GN108" s="326"/>
      <c r="GO108" s="326"/>
      <c r="GP108" s="326"/>
      <c r="GQ108" s="326"/>
      <c r="GR108" s="326"/>
      <c r="GS108" s="326"/>
      <c r="GT108" s="326"/>
      <c r="GU108" s="326"/>
      <c r="GV108" s="326"/>
      <c r="GW108" s="326"/>
      <c r="GX108" s="326"/>
      <c r="GY108" s="326"/>
      <c r="GZ108" s="326"/>
      <c r="HA108" s="326"/>
      <c r="HB108" s="326"/>
      <c r="HC108" s="326"/>
      <c r="HD108" s="326"/>
      <c r="HE108" s="326"/>
      <c r="HF108" s="326"/>
      <c r="HG108" s="326"/>
      <c r="HH108" s="326"/>
      <c r="HI108" s="326"/>
      <c r="HJ108" s="326"/>
      <c r="HK108" s="326"/>
      <c r="HL108" s="326"/>
      <c r="HM108" s="326"/>
      <c r="HN108" s="326"/>
      <c r="HO108" s="326"/>
      <c r="HP108" s="326"/>
      <c r="HQ108" s="326"/>
      <c r="HR108" s="326"/>
      <c r="HS108" s="326"/>
      <c r="HT108" s="326"/>
      <c r="HU108" s="326"/>
      <c r="HV108" s="326"/>
      <c r="HW108" s="326"/>
      <c r="HX108" s="326"/>
      <c r="HY108" s="326"/>
      <c r="HZ108" s="326"/>
      <c r="IA108" s="326"/>
      <c r="IB108" s="326"/>
      <c r="IC108" s="326"/>
      <c r="ID108" s="326"/>
      <c r="IE108" s="326"/>
      <c r="IF108" s="326"/>
      <c r="IG108" s="326"/>
      <c r="IH108" s="326"/>
      <c r="II108" s="326"/>
      <c r="IJ108" s="326"/>
      <c r="IK108" s="326"/>
      <c r="IL108" s="326"/>
      <c r="IM108" s="326"/>
      <c r="IN108" s="326"/>
      <c r="IO108" s="326"/>
      <c r="IP108" s="326"/>
      <c r="IQ108" s="326"/>
      <c r="IR108" s="326"/>
      <c r="IS108" s="326"/>
      <c r="IT108" s="326"/>
      <c r="IU108" s="326"/>
      <c r="IV108" s="326"/>
    </row>
    <row r="109" spans="1:256" ht="18.75" x14ac:dyDescent="0.3">
      <c r="A109" s="330"/>
      <c r="B109" s="346" t="s">
        <v>272</v>
      </c>
      <c r="C109" s="343" t="s">
        <v>247</v>
      </c>
      <c r="F109" s="342"/>
      <c r="G109" s="341" t="s">
        <v>271</v>
      </c>
      <c r="S109" s="340"/>
    </row>
    <row r="110" spans="1:256" ht="5.25" customHeight="1" x14ac:dyDescent="0.3">
      <c r="B110" s="330"/>
      <c r="C110" s="335"/>
      <c r="D110" s="331"/>
      <c r="E110" s="331"/>
      <c r="F110" s="331"/>
      <c r="G110" s="331"/>
      <c r="H110" s="331"/>
      <c r="I110" s="331"/>
      <c r="J110" s="331"/>
      <c r="K110" s="331"/>
      <c r="L110" s="331"/>
      <c r="M110" s="331"/>
      <c r="N110" s="331"/>
      <c r="O110" s="331"/>
      <c r="P110" s="331"/>
      <c r="Q110" s="331"/>
      <c r="R110" s="331"/>
      <c r="S110" s="331"/>
      <c r="T110" s="331"/>
      <c r="U110" s="331"/>
      <c r="V110" s="331"/>
      <c r="W110" s="331"/>
      <c r="X110" s="331"/>
      <c r="Y110" s="331"/>
      <c r="Z110" s="331"/>
      <c r="AA110" s="331"/>
      <c r="AB110" s="331"/>
      <c r="AC110" s="331"/>
      <c r="AD110" s="331"/>
      <c r="AE110" s="331"/>
      <c r="AF110" s="331"/>
      <c r="AG110" s="331"/>
      <c r="AH110" s="331"/>
      <c r="AI110" s="331"/>
      <c r="AJ110" s="331"/>
      <c r="AK110" s="331"/>
      <c r="AL110" s="331"/>
      <c r="AM110" s="331"/>
      <c r="AN110" s="331"/>
      <c r="AO110" s="331"/>
      <c r="AP110" s="331"/>
      <c r="AQ110" s="331"/>
      <c r="AR110" s="331"/>
      <c r="AS110" s="331"/>
      <c r="AT110" s="331"/>
      <c r="AU110" s="331"/>
      <c r="AV110" s="331"/>
      <c r="AW110" s="331"/>
      <c r="AX110" s="331"/>
      <c r="AY110" s="331"/>
      <c r="AZ110" s="331"/>
      <c r="BA110" s="331"/>
      <c r="BB110" s="331"/>
      <c r="BC110" s="331"/>
      <c r="BD110" s="331"/>
      <c r="BE110" s="331"/>
      <c r="BF110" s="331"/>
      <c r="BG110" s="331"/>
      <c r="BH110" s="331"/>
      <c r="BI110" s="331"/>
      <c r="BJ110" s="331"/>
      <c r="BK110" s="331"/>
      <c r="BL110" s="331"/>
      <c r="BM110" s="331"/>
      <c r="BN110" s="331"/>
      <c r="BO110" s="331"/>
      <c r="BP110" s="331"/>
      <c r="BQ110" s="331"/>
      <c r="BR110" s="331"/>
      <c r="BS110" s="331"/>
      <c r="BT110" s="331"/>
      <c r="BU110" s="331"/>
      <c r="BV110" s="331"/>
      <c r="BW110" s="331"/>
      <c r="BX110" s="331"/>
      <c r="BY110" s="331"/>
      <c r="BZ110" s="331"/>
      <c r="CA110" s="331"/>
      <c r="CB110" s="331"/>
      <c r="CC110" s="331"/>
      <c r="CD110" s="331"/>
      <c r="CE110" s="331"/>
      <c r="CF110" s="331"/>
      <c r="CG110" s="331"/>
      <c r="CH110" s="331"/>
      <c r="CI110" s="331"/>
      <c r="CJ110" s="331"/>
      <c r="CK110" s="331"/>
      <c r="CL110" s="331"/>
      <c r="CM110" s="331"/>
      <c r="CN110" s="331"/>
      <c r="CO110" s="331"/>
      <c r="CP110" s="331"/>
      <c r="CQ110" s="331"/>
      <c r="CR110" s="331"/>
      <c r="CS110" s="331"/>
      <c r="CT110" s="331"/>
      <c r="CU110" s="331"/>
      <c r="CV110" s="331"/>
      <c r="CW110" s="331"/>
      <c r="CX110" s="331"/>
      <c r="CY110" s="331"/>
      <c r="CZ110" s="331"/>
      <c r="DA110" s="331"/>
      <c r="DB110" s="331"/>
      <c r="DC110" s="331"/>
      <c r="DD110" s="331"/>
      <c r="DE110" s="331"/>
      <c r="DF110" s="331"/>
      <c r="DG110" s="331"/>
      <c r="DH110" s="331"/>
      <c r="DI110" s="331"/>
      <c r="DJ110" s="331"/>
      <c r="DK110" s="331"/>
      <c r="DL110" s="331"/>
      <c r="DM110" s="331"/>
      <c r="DN110" s="331"/>
      <c r="DO110" s="331"/>
      <c r="DP110" s="331"/>
      <c r="DQ110" s="331"/>
      <c r="DR110" s="331"/>
      <c r="DS110" s="331"/>
      <c r="DT110" s="331"/>
      <c r="DU110" s="331"/>
      <c r="DV110" s="331"/>
      <c r="DW110" s="331"/>
      <c r="DX110" s="331"/>
      <c r="DY110" s="331"/>
      <c r="DZ110" s="331"/>
      <c r="EA110" s="331"/>
      <c r="EB110" s="331"/>
      <c r="EC110" s="331"/>
      <c r="ED110" s="331"/>
      <c r="EE110" s="331"/>
      <c r="EF110" s="331"/>
      <c r="EG110" s="331"/>
      <c r="EH110" s="331"/>
      <c r="EI110" s="331"/>
      <c r="EJ110" s="331"/>
      <c r="EK110" s="331"/>
      <c r="EL110" s="331"/>
      <c r="EM110" s="331"/>
      <c r="EN110" s="331"/>
      <c r="EO110" s="331"/>
      <c r="EP110" s="331"/>
      <c r="EQ110" s="331"/>
      <c r="ER110" s="331"/>
      <c r="ES110" s="331"/>
      <c r="ET110" s="331"/>
      <c r="EU110" s="331"/>
      <c r="EV110" s="331"/>
      <c r="EW110" s="331"/>
      <c r="EX110" s="331"/>
      <c r="EY110" s="331"/>
      <c r="EZ110" s="331"/>
      <c r="FA110" s="331"/>
      <c r="FB110" s="331"/>
      <c r="FC110" s="331"/>
      <c r="FD110" s="331"/>
      <c r="FE110" s="331"/>
      <c r="FF110" s="331"/>
      <c r="FG110" s="331"/>
      <c r="FH110" s="331"/>
      <c r="FI110" s="331"/>
      <c r="FJ110" s="331"/>
      <c r="FK110" s="331"/>
      <c r="FL110" s="331"/>
      <c r="FM110" s="331"/>
      <c r="FN110" s="331"/>
      <c r="FO110" s="331"/>
      <c r="FP110" s="331"/>
      <c r="FQ110" s="331"/>
      <c r="FR110" s="331"/>
      <c r="FS110" s="331"/>
      <c r="FT110" s="331"/>
      <c r="FU110" s="331"/>
      <c r="FV110" s="331"/>
      <c r="FW110" s="331"/>
      <c r="FX110" s="331"/>
      <c r="FY110" s="331"/>
      <c r="FZ110" s="331"/>
      <c r="GA110" s="331"/>
      <c r="GB110" s="331"/>
      <c r="GC110" s="331"/>
      <c r="GD110" s="331"/>
      <c r="GE110" s="331"/>
      <c r="GF110" s="331"/>
      <c r="GG110" s="331"/>
      <c r="GH110" s="331"/>
      <c r="GI110" s="331"/>
      <c r="GJ110" s="331"/>
      <c r="GK110" s="331"/>
      <c r="GL110" s="331"/>
      <c r="GM110" s="331"/>
      <c r="GN110" s="331"/>
      <c r="GO110" s="331"/>
      <c r="GP110" s="331"/>
      <c r="GQ110" s="331"/>
      <c r="GR110" s="331"/>
      <c r="GS110" s="331"/>
      <c r="GT110" s="331"/>
      <c r="GU110" s="331"/>
      <c r="GV110" s="331"/>
      <c r="GW110" s="331"/>
      <c r="GX110" s="331"/>
      <c r="GY110" s="331"/>
      <c r="GZ110" s="331"/>
      <c r="HA110" s="331"/>
      <c r="HB110" s="331"/>
      <c r="HC110" s="331"/>
      <c r="HD110" s="331"/>
      <c r="HE110" s="331"/>
      <c r="HF110" s="331"/>
      <c r="HG110" s="331"/>
      <c r="HH110" s="331"/>
      <c r="HI110" s="331"/>
      <c r="HJ110" s="331"/>
      <c r="HK110" s="331"/>
      <c r="HL110" s="331"/>
      <c r="HM110" s="331"/>
      <c r="HN110" s="331"/>
      <c r="HO110" s="331"/>
      <c r="HP110" s="331"/>
      <c r="HQ110" s="331"/>
      <c r="HR110" s="331"/>
      <c r="HS110" s="331"/>
      <c r="HT110" s="331"/>
      <c r="HU110" s="331"/>
      <c r="HV110" s="331"/>
      <c r="HW110" s="331"/>
      <c r="HX110" s="331"/>
      <c r="HY110" s="331"/>
      <c r="HZ110" s="331"/>
      <c r="IA110" s="331"/>
      <c r="IB110" s="331"/>
      <c r="IC110" s="331"/>
      <c r="ID110" s="331"/>
      <c r="IE110" s="331"/>
      <c r="IF110" s="331"/>
      <c r="IG110" s="331"/>
      <c r="IH110" s="331"/>
      <c r="II110" s="331"/>
      <c r="IJ110" s="331"/>
      <c r="IK110" s="331"/>
      <c r="IL110" s="331"/>
      <c r="IM110" s="331"/>
      <c r="IN110" s="331"/>
      <c r="IO110" s="331"/>
      <c r="IP110" s="331"/>
      <c r="IQ110" s="331"/>
      <c r="IR110" s="331"/>
      <c r="IS110" s="331"/>
      <c r="IT110" s="331"/>
      <c r="IU110" s="331"/>
      <c r="IV110" s="331"/>
    </row>
    <row r="111" spans="1:256" ht="15.75" x14ac:dyDescent="0.25">
      <c r="B111" s="339"/>
      <c r="C111" s="339"/>
      <c r="D111" s="339"/>
      <c r="E111" s="339"/>
      <c r="F111" s="342"/>
      <c r="G111" s="341" t="s">
        <v>270</v>
      </c>
      <c r="H111" s="339"/>
      <c r="J111" s="339"/>
      <c r="K111" s="339"/>
      <c r="L111" s="339"/>
      <c r="M111" s="339"/>
      <c r="N111" s="339"/>
      <c r="O111" s="339"/>
      <c r="P111" s="339"/>
      <c r="Q111" s="339"/>
      <c r="R111" s="339"/>
      <c r="S111" s="339"/>
      <c r="T111" s="339"/>
      <c r="U111" s="339"/>
      <c r="V111" s="339"/>
      <c r="W111" s="339"/>
      <c r="X111" s="339"/>
      <c r="Y111" s="339"/>
      <c r="Z111" s="339"/>
      <c r="AA111" s="339"/>
      <c r="AB111" s="339"/>
      <c r="AC111" s="339"/>
      <c r="AD111" s="339"/>
      <c r="AE111" s="339"/>
      <c r="AF111" s="339"/>
      <c r="AG111" s="339"/>
      <c r="AH111" s="339"/>
      <c r="AI111" s="339"/>
      <c r="AJ111" s="339"/>
      <c r="AK111" s="339"/>
      <c r="AL111" s="339"/>
      <c r="AM111" s="339"/>
      <c r="AN111" s="339"/>
      <c r="AO111" s="339"/>
      <c r="AP111" s="339"/>
      <c r="AQ111" s="339"/>
      <c r="AR111" s="339"/>
      <c r="AS111" s="339"/>
      <c r="AT111" s="339"/>
      <c r="AU111" s="339"/>
      <c r="AV111" s="339"/>
      <c r="AW111" s="339"/>
      <c r="AX111" s="339"/>
      <c r="AY111" s="339"/>
      <c r="AZ111" s="339"/>
      <c r="BA111" s="339"/>
      <c r="BB111" s="339"/>
      <c r="BC111" s="339"/>
      <c r="BD111" s="339"/>
      <c r="BE111" s="339"/>
      <c r="BF111" s="339"/>
      <c r="BG111" s="339"/>
      <c r="BH111" s="339"/>
      <c r="BI111" s="339"/>
      <c r="BJ111" s="339"/>
      <c r="BK111" s="339"/>
      <c r="BL111" s="339"/>
      <c r="BM111" s="339"/>
      <c r="BN111" s="339"/>
      <c r="BO111" s="339"/>
      <c r="BP111" s="339"/>
      <c r="BQ111" s="339"/>
      <c r="BR111" s="339"/>
      <c r="BS111" s="339"/>
      <c r="BT111" s="339"/>
      <c r="BU111" s="339"/>
      <c r="BV111" s="339"/>
      <c r="BW111" s="339"/>
      <c r="BX111" s="339"/>
      <c r="BY111" s="339"/>
      <c r="BZ111" s="339"/>
      <c r="CA111" s="339"/>
      <c r="CB111" s="339"/>
      <c r="CC111" s="339"/>
      <c r="CD111" s="339"/>
      <c r="CE111" s="339"/>
      <c r="CF111" s="339"/>
      <c r="CG111" s="339"/>
      <c r="CH111" s="339"/>
      <c r="CI111" s="339"/>
      <c r="CJ111" s="339"/>
      <c r="CK111" s="339"/>
      <c r="CL111" s="339"/>
      <c r="CM111" s="339"/>
      <c r="CN111" s="339"/>
      <c r="CO111" s="339"/>
      <c r="CP111" s="339"/>
      <c r="CQ111" s="339"/>
      <c r="CR111" s="339"/>
      <c r="CS111" s="339"/>
      <c r="CT111" s="339"/>
      <c r="CU111" s="339"/>
      <c r="CV111" s="339"/>
      <c r="CW111" s="339"/>
      <c r="CX111" s="339"/>
      <c r="CY111" s="339"/>
      <c r="CZ111" s="339"/>
      <c r="DA111" s="339"/>
      <c r="DB111" s="339"/>
      <c r="DC111" s="339"/>
      <c r="DD111" s="339"/>
      <c r="DE111" s="339"/>
      <c r="DF111" s="339"/>
      <c r="DG111" s="339"/>
      <c r="DH111" s="339"/>
      <c r="DI111" s="339"/>
      <c r="DJ111" s="339"/>
      <c r="DK111" s="339"/>
      <c r="DL111" s="339"/>
      <c r="DM111" s="339"/>
      <c r="DN111" s="339"/>
      <c r="DO111" s="339"/>
      <c r="DP111" s="339"/>
      <c r="DQ111" s="339"/>
      <c r="DR111" s="339"/>
      <c r="DS111" s="339"/>
      <c r="DT111" s="339"/>
      <c r="DU111" s="339"/>
      <c r="DV111" s="339"/>
      <c r="DW111" s="339"/>
      <c r="DX111" s="339"/>
      <c r="DY111" s="339"/>
      <c r="DZ111" s="339"/>
      <c r="EA111" s="339"/>
      <c r="EB111" s="339"/>
      <c r="EC111" s="339"/>
      <c r="ED111" s="339"/>
      <c r="EE111" s="339"/>
      <c r="EF111" s="339"/>
      <c r="EG111" s="339"/>
      <c r="EH111" s="339"/>
      <c r="EI111" s="339"/>
      <c r="EJ111" s="339"/>
      <c r="EK111" s="339"/>
      <c r="EL111" s="339"/>
      <c r="EM111" s="339"/>
      <c r="EN111" s="339"/>
      <c r="EO111" s="339"/>
      <c r="EP111" s="339"/>
      <c r="EQ111" s="339"/>
      <c r="ER111" s="339"/>
      <c r="ES111" s="339"/>
      <c r="ET111" s="339"/>
      <c r="EU111" s="339"/>
      <c r="EV111" s="339"/>
      <c r="EW111" s="339"/>
      <c r="EX111" s="339"/>
      <c r="EY111" s="339"/>
      <c r="EZ111" s="339"/>
      <c r="FA111" s="339"/>
      <c r="FB111" s="339"/>
      <c r="FC111" s="339"/>
      <c r="FD111" s="339"/>
      <c r="FE111" s="339"/>
      <c r="FF111" s="339"/>
      <c r="FG111" s="339"/>
      <c r="FH111" s="339"/>
      <c r="FI111" s="339"/>
      <c r="FJ111" s="339"/>
      <c r="FK111" s="339"/>
      <c r="FL111" s="339"/>
      <c r="FM111" s="339"/>
      <c r="FN111" s="339"/>
      <c r="FO111" s="339"/>
      <c r="FP111" s="339"/>
      <c r="FQ111" s="339"/>
      <c r="FR111" s="339"/>
      <c r="FS111" s="339"/>
      <c r="FT111" s="339"/>
      <c r="FU111" s="339"/>
      <c r="FV111" s="339"/>
      <c r="FW111" s="339"/>
      <c r="FX111" s="339"/>
      <c r="FY111" s="339"/>
      <c r="FZ111" s="339"/>
      <c r="GA111" s="339"/>
      <c r="GB111" s="339"/>
      <c r="GC111" s="339"/>
      <c r="GD111" s="339"/>
      <c r="GE111" s="339"/>
      <c r="GF111" s="339"/>
      <c r="GG111" s="339"/>
      <c r="GH111" s="339"/>
      <c r="GI111" s="339"/>
      <c r="GJ111" s="339"/>
      <c r="GK111" s="339"/>
      <c r="GL111" s="339"/>
      <c r="GM111" s="339"/>
      <c r="GN111" s="339"/>
      <c r="GO111" s="339"/>
      <c r="GP111" s="339"/>
      <c r="GQ111" s="339"/>
      <c r="GR111" s="339"/>
      <c r="GS111" s="339"/>
      <c r="GT111" s="339"/>
      <c r="GU111" s="339"/>
      <c r="GV111" s="339"/>
      <c r="GW111" s="339"/>
      <c r="GX111" s="339"/>
      <c r="GY111" s="339"/>
      <c r="GZ111" s="339"/>
      <c r="HA111" s="339"/>
      <c r="HB111" s="339"/>
      <c r="HC111" s="339"/>
      <c r="HD111" s="339"/>
      <c r="HE111" s="339"/>
      <c r="HF111" s="339"/>
      <c r="HG111" s="339"/>
      <c r="HH111" s="339"/>
      <c r="HI111" s="339"/>
      <c r="HJ111" s="339"/>
      <c r="HK111" s="339"/>
      <c r="HL111" s="339"/>
      <c r="HM111" s="339"/>
      <c r="HN111" s="339"/>
      <c r="HO111" s="339"/>
      <c r="HP111" s="339"/>
      <c r="HQ111" s="339"/>
      <c r="HR111" s="339"/>
      <c r="HS111" s="339"/>
      <c r="HT111" s="339"/>
      <c r="HU111" s="339"/>
      <c r="HV111" s="339"/>
      <c r="HW111" s="339"/>
      <c r="HX111" s="339"/>
      <c r="HY111" s="339"/>
      <c r="HZ111" s="339"/>
      <c r="IA111" s="339"/>
      <c r="IB111" s="339"/>
      <c r="IC111" s="339"/>
      <c r="ID111" s="339"/>
      <c r="IE111" s="339"/>
      <c r="IF111" s="339"/>
      <c r="IG111" s="339"/>
      <c r="IH111" s="339"/>
      <c r="II111" s="339"/>
      <c r="IJ111" s="339"/>
      <c r="IK111" s="339"/>
      <c r="IL111" s="339"/>
      <c r="IM111" s="339"/>
      <c r="IN111" s="339"/>
      <c r="IO111" s="339"/>
      <c r="IP111" s="339"/>
      <c r="IQ111" s="339"/>
      <c r="IR111" s="339"/>
      <c r="IS111" s="339"/>
      <c r="IT111" s="339"/>
      <c r="IU111" s="339"/>
      <c r="IV111" s="339"/>
    </row>
    <row r="112" spans="1:256" ht="5.25" customHeight="1" x14ac:dyDescent="0.3">
      <c r="B112" s="330"/>
      <c r="C112" s="335"/>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331"/>
      <c r="AP112" s="331"/>
      <c r="AQ112" s="331"/>
      <c r="AR112" s="331"/>
      <c r="AS112" s="331"/>
      <c r="AT112" s="331"/>
      <c r="AU112" s="331"/>
      <c r="AV112" s="331"/>
      <c r="AW112" s="331"/>
      <c r="AX112" s="331"/>
      <c r="AY112" s="331"/>
      <c r="AZ112" s="331"/>
      <c r="BA112" s="331"/>
      <c r="BB112" s="331"/>
      <c r="BC112" s="331"/>
      <c r="BD112" s="331"/>
      <c r="BE112" s="331"/>
      <c r="BF112" s="331"/>
      <c r="BG112" s="331"/>
      <c r="BH112" s="331"/>
      <c r="BI112" s="331"/>
      <c r="BJ112" s="331"/>
      <c r="BK112" s="331"/>
      <c r="BL112" s="331"/>
      <c r="BM112" s="331"/>
      <c r="BN112" s="331"/>
      <c r="BO112" s="331"/>
      <c r="BP112" s="331"/>
      <c r="BQ112" s="331"/>
      <c r="BR112" s="331"/>
      <c r="BS112" s="331"/>
      <c r="BT112" s="331"/>
      <c r="BU112" s="331"/>
      <c r="BV112" s="331"/>
      <c r="BW112" s="331"/>
      <c r="BX112" s="331"/>
      <c r="BY112" s="331"/>
      <c r="BZ112" s="331"/>
      <c r="CA112" s="331"/>
      <c r="CB112" s="331"/>
      <c r="CC112" s="331"/>
      <c r="CD112" s="331"/>
      <c r="CE112" s="331"/>
      <c r="CF112" s="331"/>
      <c r="CG112" s="331"/>
      <c r="CH112" s="331"/>
      <c r="CI112" s="331"/>
      <c r="CJ112" s="331"/>
      <c r="CK112" s="331"/>
      <c r="CL112" s="331"/>
      <c r="CM112" s="331"/>
      <c r="CN112" s="331"/>
      <c r="CO112" s="331"/>
      <c r="CP112" s="331"/>
      <c r="CQ112" s="331"/>
      <c r="CR112" s="331"/>
      <c r="CS112" s="331"/>
      <c r="CT112" s="331"/>
      <c r="CU112" s="331"/>
      <c r="CV112" s="331"/>
      <c r="CW112" s="331"/>
      <c r="CX112" s="331"/>
      <c r="CY112" s="331"/>
      <c r="CZ112" s="331"/>
      <c r="DA112" s="331"/>
      <c r="DB112" s="331"/>
      <c r="DC112" s="331"/>
      <c r="DD112" s="331"/>
      <c r="DE112" s="331"/>
      <c r="DF112" s="331"/>
      <c r="DG112" s="331"/>
      <c r="DH112" s="331"/>
      <c r="DI112" s="331"/>
      <c r="DJ112" s="331"/>
      <c r="DK112" s="331"/>
      <c r="DL112" s="331"/>
      <c r="DM112" s="331"/>
      <c r="DN112" s="331"/>
      <c r="DO112" s="331"/>
      <c r="DP112" s="331"/>
      <c r="DQ112" s="331"/>
      <c r="DR112" s="331"/>
      <c r="DS112" s="331"/>
      <c r="DT112" s="331"/>
      <c r="DU112" s="331"/>
      <c r="DV112" s="331"/>
      <c r="DW112" s="331"/>
      <c r="DX112" s="331"/>
      <c r="DY112" s="331"/>
      <c r="DZ112" s="331"/>
      <c r="EA112" s="331"/>
      <c r="EB112" s="331"/>
      <c r="EC112" s="331"/>
      <c r="ED112" s="331"/>
      <c r="EE112" s="331"/>
      <c r="EF112" s="331"/>
      <c r="EG112" s="331"/>
      <c r="EH112" s="331"/>
      <c r="EI112" s="331"/>
      <c r="EJ112" s="331"/>
      <c r="EK112" s="331"/>
      <c r="EL112" s="331"/>
      <c r="EM112" s="331"/>
      <c r="EN112" s="331"/>
      <c r="EO112" s="331"/>
      <c r="EP112" s="331"/>
      <c r="EQ112" s="331"/>
      <c r="ER112" s="331"/>
      <c r="ES112" s="331"/>
      <c r="ET112" s="331"/>
      <c r="EU112" s="331"/>
      <c r="EV112" s="331"/>
      <c r="EW112" s="331"/>
      <c r="EX112" s="331"/>
      <c r="EY112" s="331"/>
      <c r="EZ112" s="331"/>
      <c r="FA112" s="331"/>
      <c r="FB112" s="331"/>
      <c r="FC112" s="331"/>
      <c r="FD112" s="331"/>
      <c r="FE112" s="331"/>
      <c r="FF112" s="331"/>
      <c r="FG112" s="331"/>
      <c r="FH112" s="331"/>
      <c r="FI112" s="331"/>
      <c r="FJ112" s="331"/>
      <c r="FK112" s="331"/>
      <c r="FL112" s="331"/>
      <c r="FM112" s="331"/>
      <c r="FN112" s="331"/>
      <c r="FO112" s="331"/>
      <c r="FP112" s="331"/>
      <c r="FQ112" s="331"/>
      <c r="FR112" s="331"/>
      <c r="FS112" s="331"/>
      <c r="FT112" s="331"/>
      <c r="FU112" s="331"/>
      <c r="FV112" s="331"/>
      <c r="FW112" s="331"/>
      <c r="FX112" s="331"/>
      <c r="FY112" s="331"/>
      <c r="FZ112" s="331"/>
      <c r="GA112" s="331"/>
      <c r="GB112" s="331"/>
      <c r="GC112" s="331"/>
      <c r="GD112" s="331"/>
      <c r="GE112" s="331"/>
      <c r="GF112" s="331"/>
      <c r="GG112" s="331"/>
      <c r="GH112" s="331"/>
      <c r="GI112" s="331"/>
      <c r="GJ112" s="331"/>
      <c r="GK112" s="331"/>
      <c r="GL112" s="331"/>
      <c r="GM112" s="331"/>
      <c r="GN112" s="331"/>
      <c r="GO112" s="331"/>
      <c r="GP112" s="331"/>
      <c r="GQ112" s="331"/>
      <c r="GR112" s="331"/>
      <c r="GS112" s="331"/>
      <c r="GT112" s="331"/>
      <c r="GU112" s="331"/>
      <c r="GV112" s="331"/>
      <c r="GW112" s="331"/>
      <c r="GX112" s="331"/>
      <c r="GY112" s="331"/>
      <c r="GZ112" s="331"/>
      <c r="HA112" s="331"/>
      <c r="HB112" s="331"/>
      <c r="HC112" s="331"/>
      <c r="HD112" s="331"/>
      <c r="HE112" s="331"/>
      <c r="HF112" s="331"/>
      <c r="HG112" s="331"/>
      <c r="HH112" s="331"/>
      <c r="HI112" s="331"/>
      <c r="HJ112" s="331"/>
      <c r="HK112" s="331"/>
      <c r="HL112" s="331"/>
      <c r="HM112" s="331"/>
      <c r="HN112" s="331"/>
      <c r="HO112" s="331"/>
      <c r="HP112" s="331"/>
      <c r="HQ112" s="331"/>
      <c r="HR112" s="331"/>
      <c r="HS112" s="331"/>
      <c r="HT112" s="331"/>
      <c r="HU112" s="331"/>
      <c r="HV112" s="331"/>
      <c r="HW112" s="331"/>
      <c r="HX112" s="331"/>
      <c r="HY112" s="331"/>
      <c r="HZ112" s="331"/>
      <c r="IA112" s="331"/>
      <c r="IB112" s="331"/>
      <c r="IC112" s="331"/>
      <c r="ID112" s="331"/>
      <c r="IE112" s="331"/>
      <c r="IF112" s="331"/>
      <c r="IG112" s="331"/>
      <c r="IH112" s="331"/>
      <c r="II112" s="331"/>
      <c r="IJ112" s="331"/>
      <c r="IK112" s="331"/>
      <c r="IL112" s="331"/>
      <c r="IM112" s="331"/>
      <c r="IN112" s="331"/>
      <c r="IO112" s="331"/>
      <c r="IP112" s="331"/>
      <c r="IQ112" s="331"/>
      <c r="IR112" s="331"/>
      <c r="IS112" s="331"/>
      <c r="IT112" s="331"/>
      <c r="IU112" s="331"/>
      <c r="IV112" s="331"/>
    </row>
    <row r="113" spans="1:256" ht="15.75" x14ac:dyDescent="0.25">
      <c r="B113" s="339"/>
      <c r="C113" s="339"/>
      <c r="D113" s="339"/>
      <c r="E113" s="339"/>
      <c r="F113" s="342"/>
      <c r="G113" s="341" t="s">
        <v>269</v>
      </c>
      <c r="H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39"/>
      <c r="AY113" s="339"/>
      <c r="AZ113" s="339"/>
      <c r="BA113" s="339"/>
      <c r="BB113" s="339"/>
      <c r="BC113" s="339"/>
      <c r="BD113" s="339"/>
      <c r="BE113" s="339"/>
      <c r="BF113" s="339"/>
      <c r="BG113" s="339"/>
      <c r="BH113" s="339"/>
      <c r="BI113" s="339"/>
      <c r="BJ113" s="339"/>
      <c r="BK113" s="339"/>
      <c r="BL113" s="339"/>
      <c r="BM113" s="339"/>
      <c r="BN113" s="339"/>
      <c r="BO113" s="339"/>
      <c r="BP113" s="339"/>
      <c r="BQ113" s="339"/>
      <c r="BR113" s="339"/>
      <c r="BS113" s="339"/>
      <c r="BT113" s="339"/>
      <c r="BU113" s="339"/>
      <c r="BV113" s="339"/>
      <c r="BW113" s="339"/>
      <c r="BX113" s="339"/>
      <c r="BY113" s="339"/>
      <c r="BZ113" s="339"/>
      <c r="CA113" s="339"/>
      <c r="CB113" s="339"/>
      <c r="CC113" s="339"/>
      <c r="CD113" s="339"/>
      <c r="CE113" s="339"/>
      <c r="CF113" s="339"/>
      <c r="CG113" s="339"/>
      <c r="CH113" s="339"/>
      <c r="CI113" s="339"/>
      <c r="CJ113" s="339"/>
      <c r="CK113" s="339"/>
      <c r="CL113" s="339"/>
      <c r="CM113" s="339"/>
      <c r="CN113" s="339"/>
      <c r="CO113" s="339"/>
      <c r="CP113" s="339"/>
      <c r="CQ113" s="339"/>
      <c r="CR113" s="339"/>
      <c r="CS113" s="339"/>
      <c r="CT113" s="339"/>
      <c r="CU113" s="339"/>
      <c r="CV113" s="339"/>
      <c r="CW113" s="339"/>
      <c r="CX113" s="339"/>
      <c r="CY113" s="339"/>
      <c r="CZ113" s="339"/>
      <c r="DA113" s="339"/>
      <c r="DB113" s="339"/>
      <c r="DC113" s="339"/>
      <c r="DD113" s="339"/>
      <c r="DE113" s="339"/>
      <c r="DF113" s="339"/>
      <c r="DG113" s="339"/>
      <c r="DH113" s="339"/>
      <c r="DI113" s="339"/>
      <c r="DJ113" s="339"/>
      <c r="DK113" s="339"/>
      <c r="DL113" s="339"/>
      <c r="DM113" s="339"/>
      <c r="DN113" s="339"/>
      <c r="DO113" s="339"/>
      <c r="DP113" s="339"/>
      <c r="DQ113" s="339"/>
      <c r="DR113" s="339"/>
      <c r="DS113" s="339"/>
      <c r="DT113" s="339"/>
      <c r="DU113" s="339"/>
      <c r="DV113" s="339"/>
      <c r="DW113" s="339"/>
      <c r="DX113" s="339"/>
      <c r="DY113" s="339"/>
      <c r="DZ113" s="339"/>
      <c r="EA113" s="339"/>
      <c r="EB113" s="339"/>
      <c r="EC113" s="339"/>
      <c r="ED113" s="339"/>
      <c r="EE113" s="339"/>
      <c r="EF113" s="339"/>
      <c r="EG113" s="339"/>
      <c r="EH113" s="339"/>
      <c r="EI113" s="339"/>
      <c r="EJ113" s="339"/>
      <c r="EK113" s="339"/>
      <c r="EL113" s="339"/>
      <c r="EM113" s="339"/>
      <c r="EN113" s="339"/>
      <c r="EO113" s="339"/>
      <c r="EP113" s="339"/>
      <c r="EQ113" s="339"/>
      <c r="ER113" s="339"/>
      <c r="ES113" s="339"/>
      <c r="ET113" s="339"/>
      <c r="EU113" s="339"/>
      <c r="EV113" s="339"/>
      <c r="EW113" s="339"/>
      <c r="EX113" s="339"/>
      <c r="EY113" s="339"/>
      <c r="EZ113" s="339"/>
      <c r="FA113" s="339"/>
      <c r="FB113" s="339"/>
      <c r="FC113" s="339"/>
      <c r="FD113" s="339"/>
      <c r="FE113" s="339"/>
      <c r="FF113" s="339"/>
      <c r="FG113" s="339"/>
      <c r="FH113" s="339"/>
      <c r="FI113" s="339"/>
      <c r="FJ113" s="339"/>
      <c r="FK113" s="339"/>
      <c r="FL113" s="339"/>
      <c r="FM113" s="339"/>
      <c r="FN113" s="339"/>
      <c r="FO113" s="339"/>
      <c r="FP113" s="339"/>
      <c r="FQ113" s="339"/>
      <c r="FR113" s="339"/>
      <c r="FS113" s="339"/>
      <c r="FT113" s="339"/>
      <c r="FU113" s="339"/>
      <c r="FV113" s="339"/>
      <c r="FW113" s="339"/>
      <c r="FX113" s="339"/>
      <c r="FY113" s="339"/>
      <c r="FZ113" s="339"/>
      <c r="GA113" s="339"/>
      <c r="GB113" s="339"/>
      <c r="GC113" s="339"/>
      <c r="GD113" s="339"/>
      <c r="GE113" s="339"/>
      <c r="GF113" s="339"/>
      <c r="GG113" s="339"/>
      <c r="GH113" s="339"/>
      <c r="GI113" s="339"/>
      <c r="GJ113" s="339"/>
      <c r="GK113" s="339"/>
      <c r="GL113" s="339"/>
      <c r="GM113" s="339"/>
      <c r="GN113" s="339"/>
      <c r="GO113" s="339"/>
      <c r="GP113" s="339"/>
      <c r="GQ113" s="339"/>
      <c r="GR113" s="339"/>
      <c r="GS113" s="339"/>
      <c r="GT113" s="339"/>
      <c r="GU113" s="339"/>
      <c r="GV113" s="339"/>
      <c r="GW113" s="339"/>
      <c r="GX113" s="339"/>
      <c r="GY113" s="339"/>
      <c r="GZ113" s="339"/>
      <c r="HA113" s="339"/>
      <c r="HB113" s="339"/>
      <c r="HC113" s="339"/>
      <c r="HD113" s="339"/>
      <c r="HE113" s="339"/>
      <c r="HF113" s="339"/>
      <c r="HG113" s="339"/>
      <c r="HH113" s="339"/>
      <c r="HI113" s="339"/>
      <c r="HJ113" s="339"/>
      <c r="HK113" s="339"/>
      <c r="HL113" s="339"/>
      <c r="HM113" s="339"/>
      <c r="HN113" s="339"/>
      <c r="HO113" s="339"/>
      <c r="HP113" s="339"/>
      <c r="HQ113" s="339"/>
      <c r="HR113" s="339"/>
      <c r="HS113" s="339"/>
      <c r="HT113" s="339"/>
      <c r="HU113" s="339"/>
      <c r="HV113" s="339"/>
      <c r="HW113" s="339"/>
      <c r="HX113" s="339"/>
      <c r="HY113" s="339"/>
      <c r="HZ113" s="339"/>
      <c r="IA113" s="339"/>
      <c r="IB113" s="339"/>
      <c r="IC113" s="339"/>
      <c r="ID113" s="339"/>
      <c r="IE113" s="339"/>
      <c r="IF113" s="339"/>
      <c r="IG113" s="339"/>
      <c r="IH113" s="339"/>
      <c r="II113" s="339"/>
      <c r="IJ113" s="339"/>
      <c r="IK113" s="339"/>
      <c r="IL113" s="339"/>
      <c r="IM113" s="339"/>
      <c r="IN113" s="339"/>
      <c r="IO113" s="339"/>
      <c r="IP113" s="339"/>
      <c r="IQ113" s="339"/>
      <c r="IR113" s="339"/>
      <c r="IS113" s="339"/>
      <c r="IT113" s="339"/>
      <c r="IU113" s="339"/>
      <c r="IV113" s="339"/>
    </row>
    <row r="114" spans="1:256" ht="5.25" customHeight="1" x14ac:dyDescent="0.3">
      <c r="B114" s="330"/>
      <c r="C114" s="335"/>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331"/>
      <c r="AP114" s="331"/>
      <c r="AQ114" s="331"/>
      <c r="AR114" s="331"/>
      <c r="AS114" s="331"/>
      <c r="AT114" s="331"/>
      <c r="AU114" s="331"/>
      <c r="AV114" s="331"/>
      <c r="AW114" s="331"/>
      <c r="AX114" s="331"/>
      <c r="AY114" s="331"/>
      <c r="AZ114" s="331"/>
      <c r="BA114" s="331"/>
      <c r="BB114" s="331"/>
      <c r="BC114" s="331"/>
      <c r="BD114" s="331"/>
      <c r="BE114" s="331"/>
      <c r="BF114" s="331"/>
      <c r="BG114" s="331"/>
      <c r="BH114" s="331"/>
      <c r="BI114" s="331"/>
      <c r="BJ114" s="331"/>
      <c r="BK114" s="331"/>
      <c r="BL114" s="331"/>
      <c r="BM114" s="331"/>
      <c r="BN114" s="331"/>
      <c r="BO114" s="331"/>
      <c r="BP114" s="331"/>
      <c r="BQ114" s="331"/>
      <c r="BR114" s="331"/>
      <c r="BS114" s="331"/>
      <c r="BT114" s="331"/>
      <c r="BU114" s="331"/>
      <c r="BV114" s="331"/>
      <c r="BW114" s="331"/>
      <c r="BX114" s="331"/>
      <c r="BY114" s="331"/>
      <c r="BZ114" s="331"/>
      <c r="CA114" s="331"/>
      <c r="CB114" s="331"/>
      <c r="CC114" s="331"/>
      <c r="CD114" s="331"/>
      <c r="CE114" s="331"/>
      <c r="CF114" s="331"/>
      <c r="CG114" s="331"/>
      <c r="CH114" s="331"/>
      <c r="CI114" s="331"/>
      <c r="CJ114" s="331"/>
      <c r="CK114" s="331"/>
      <c r="CL114" s="331"/>
      <c r="CM114" s="331"/>
      <c r="CN114" s="331"/>
      <c r="CO114" s="331"/>
      <c r="CP114" s="331"/>
      <c r="CQ114" s="331"/>
      <c r="CR114" s="331"/>
      <c r="CS114" s="331"/>
      <c r="CT114" s="331"/>
      <c r="CU114" s="331"/>
      <c r="CV114" s="331"/>
      <c r="CW114" s="331"/>
      <c r="CX114" s="331"/>
      <c r="CY114" s="331"/>
      <c r="CZ114" s="331"/>
      <c r="DA114" s="331"/>
      <c r="DB114" s="331"/>
      <c r="DC114" s="331"/>
      <c r="DD114" s="331"/>
      <c r="DE114" s="331"/>
      <c r="DF114" s="331"/>
      <c r="DG114" s="331"/>
      <c r="DH114" s="331"/>
      <c r="DI114" s="331"/>
      <c r="DJ114" s="331"/>
      <c r="DK114" s="331"/>
      <c r="DL114" s="331"/>
      <c r="DM114" s="331"/>
      <c r="DN114" s="331"/>
      <c r="DO114" s="331"/>
      <c r="DP114" s="331"/>
      <c r="DQ114" s="331"/>
      <c r="DR114" s="331"/>
      <c r="DS114" s="331"/>
      <c r="DT114" s="331"/>
      <c r="DU114" s="331"/>
      <c r="DV114" s="331"/>
      <c r="DW114" s="331"/>
      <c r="DX114" s="331"/>
      <c r="DY114" s="331"/>
      <c r="DZ114" s="331"/>
      <c r="EA114" s="331"/>
      <c r="EB114" s="331"/>
      <c r="EC114" s="331"/>
      <c r="ED114" s="331"/>
      <c r="EE114" s="331"/>
      <c r="EF114" s="331"/>
      <c r="EG114" s="331"/>
      <c r="EH114" s="331"/>
      <c r="EI114" s="331"/>
      <c r="EJ114" s="331"/>
      <c r="EK114" s="331"/>
      <c r="EL114" s="331"/>
      <c r="EM114" s="331"/>
      <c r="EN114" s="331"/>
      <c r="EO114" s="331"/>
      <c r="EP114" s="331"/>
      <c r="EQ114" s="331"/>
      <c r="ER114" s="331"/>
      <c r="ES114" s="331"/>
      <c r="ET114" s="331"/>
      <c r="EU114" s="331"/>
      <c r="EV114" s="331"/>
      <c r="EW114" s="331"/>
      <c r="EX114" s="331"/>
      <c r="EY114" s="331"/>
      <c r="EZ114" s="331"/>
      <c r="FA114" s="331"/>
      <c r="FB114" s="331"/>
      <c r="FC114" s="331"/>
      <c r="FD114" s="331"/>
      <c r="FE114" s="331"/>
      <c r="FF114" s="331"/>
      <c r="FG114" s="331"/>
      <c r="FH114" s="331"/>
      <c r="FI114" s="331"/>
      <c r="FJ114" s="331"/>
      <c r="FK114" s="331"/>
      <c r="FL114" s="331"/>
      <c r="FM114" s="331"/>
      <c r="FN114" s="331"/>
      <c r="FO114" s="331"/>
      <c r="FP114" s="331"/>
      <c r="FQ114" s="331"/>
      <c r="FR114" s="331"/>
      <c r="FS114" s="331"/>
      <c r="FT114" s="331"/>
      <c r="FU114" s="331"/>
      <c r="FV114" s="331"/>
      <c r="FW114" s="331"/>
      <c r="FX114" s="331"/>
      <c r="FY114" s="331"/>
      <c r="FZ114" s="331"/>
      <c r="GA114" s="331"/>
      <c r="GB114" s="331"/>
      <c r="GC114" s="331"/>
      <c r="GD114" s="331"/>
      <c r="GE114" s="331"/>
      <c r="GF114" s="331"/>
      <c r="GG114" s="331"/>
      <c r="GH114" s="331"/>
      <c r="GI114" s="331"/>
      <c r="GJ114" s="331"/>
      <c r="GK114" s="331"/>
      <c r="GL114" s="331"/>
      <c r="GM114" s="331"/>
      <c r="GN114" s="331"/>
      <c r="GO114" s="331"/>
      <c r="GP114" s="331"/>
      <c r="GQ114" s="331"/>
      <c r="GR114" s="331"/>
      <c r="GS114" s="331"/>
      <c r="GT114" s="331"/>
      <c r="GU114" s="331"/>
      <c r="GV114" s="331"/>
      <c r="GW114" s="331"/>
      <c r="GX114" s="331"/>
      <c r="GY114" s="331"/>
      <c r="GZ114" s="331"/>
      <c r="HA114" s="331"/>
      <c r="HB114" s="331"/>
      <c r="HC114" s="331"/>
      <c r="HD114" s="331"/>
      <c r="HE114" s="331"/>
      <c r="HF114" s="331"/>
      <c r="HG114" s="331"/>
      <c r="HH114" s="331"/>
      <c r="HI114" s="331"/>
      <c r="HJ114" s="331"/>
      <c r="HK114" s="331"/>
      <c r="HL114" s="331"/>
      <c r="HM114" s="331"/>
      <c r="HN114" s="331"/>
      <c r="HO114" s="331"/>
      <c r="HP114" s="331"/>
      <c r="HQ114" s="331"/>
      <c r="HR114" s="331"/>
      <c r="HS114" s="331"/>
      <c r="HT114" s="331"/>
      <c r="HU114" s="331"/>
      <c r="HV114" s="331"/>
      <c r="HW114" s="331"/>
      <c r="HX114" s="331"/>
      <c r="HY114" s="331"/>
      <c r="HZ114" s="331"/>
      <c r="IA114" s="331"/>
      <c r="IB114" s="331"/>
      <c r="IC114" s="331"/>
      <c r="ID114" s="331"/>
      <c r="IE114" s="331"/>
      <c r="IF114" s="331"/>
      <c r="IG114" s="331"/>
      <c r="IH114" s="331"/>
      <c r="II114" s="331"/>
      <c r="IJ114" s="331"/>
      <c r="IK114" s="331"/>
      <c r="IL114" s="331"/>
      <c r="IM114" s="331"/>
      <c r="IN114" s="331"/>
      <c r="IO114" s="331"/>
      <c r="IP114" s="331"/>
      <c r="IQ114" s="331"/>
      <c r="IR114" s="331"/>
      <c r="IS114" s="331"/>
      <c r="IT114" s="331"/>
      <c r="IU114" s="331"/>
      <c r="IV114" s="331"/>
    </row>
    <row r="115" spans="1:256" ht="15.75" x14ac:dyDescent="0.25">
      <c r="B115" s="339"/>
      <c r="C115" s="339"/>
      <c r="D115" s="339"/>
      <c r="E115" s="339"/>
      <c r="F115" s="342" t="s">
        <v>1010</v>
      </c>
      <c r="G115" s="341" t="s">
        <v>268</v>
      </c>
      <c r="H115" s="339"/>
      <c r="J115" s="339"/>
      <c r="K115" s="339"/>
      <c r="L115" s="339"/>
      <c r="M115" s="339"/>
      <c r="N115" s="339"/>
      <c r="O115" s="339"/>
      <c r="P115" s="339"/>
      <c r="Q115" s="339"/>
      <c r="R115" s="339"/>
      <c r="S115" s="339"/>
      <c r="T115" s="339"/>
      <c r="U115" s="339"/>
      <c r="V115" s="339"/>
      <c r="W115" s="339"/>
      <c r="X115" s="339"/>
      <c r="Y115" s="339"/>
      <c r="Z115" s="339"/>
      <c r="AA115" s="339"/>
      <c r="AB115" s="339"/>
      <c r="AC115" s="339"/>
      <c r="AD115" s="339"/>
      <c r="AE115" s="339"/>
      <c r="AF115" s="339"/>
      <c r="AG115" s="339"/>
      <c r="AH115" s="339"/>
      <c r="AI115" s="339"/>
      <c r="AJ115" s="339"/>
      <c r="AK115" s="339"/>
      <c r="AL115" s="339"/>
      <c r="AM115" s="339"/>
      <c r="AN115" s="339"/>
      <c r="AO115" s="339"/>
      <c r="AP115" s="339"/>
      <c r="AQ115" s="339"/>
      <c r="AR115" s="339"/>
      <c r="AS115" s="339"/>
      <c r="AT115" s="339"/>
      <c r="AU115" s="339"/>
      <c r="AV115" s="339"/>
      <c r="AW115" s="339"/>
      <c r="AX115" s="339"/>
      <c r="AY115" s="339"/>
      <c r="AZ115" s="339"/>
      <c r="BA115" s="339"/>
      <c r="BB115" s="339"/>
      <c r="BC115" s="339"/>
      <c r="BD115" s="339"/>
      <c r="BE115" s="339"/>
      <c r="BF115" s="339"/>
      <c r="BG115" s="339"/>
      <c r="BH115" s="339"/>
      <c r="BI115" s="339"/>
      <c r="BJ115" s="339"/>
      <c r="BK115" s="339"/>
      <c r="BL115" s="339"/>
      <c r="BM115" s="339"/>
      <c r="BN115" s="339"/>
      <c r="BO115" s="339"/>
      <c r="BP115" s="339"/>
      <c r="BQ115" s="339"/>
      <c r="BR115" s="339"/>
      <c r="BS115" s="339"/>
      <c r="BT115" s="339"/>
      <c r="BU115" s="339"/>
      <c r="BV115" s="339"/>
      <c r="BW115" s="339"/>
      <c r="BX115" s="339"/>
      <c r="BY115" s="339"/>
      <c r="BZ115" s="339"/>
      <c r="CA115" s="339"/>
      <c r="CB115" s="339"/>
      <c r="CC115" s="339"/>
      <c r="CD115" s="339"/>
      <c r="CE115" s="339"/>
      <c r="CF115" s="339"/>
      <c r="CG115" s="339"/>
      <c r="CH115" s="339"/>
      <c r="CI115" s="339"/>
      <c r="CJ115" s="339"/>
      <c r="CK115" s="339"/>
      <c r="CL115" s="339"/>
      <c r="CM115" s="339"/>
      <c r="CN115" s="339"/>
      <c r="CO115" s="339"/>
      <c r="CP115" s="339"/>
      <c r="CQ115" s="339"/>
      <c r="CR115" s="339"/>
      <c r="CS115" s="339"/>
      <c r="CT115" s="339"/>
      <c r="CU115" s="339"/>
      <c r="CV115" s="339"/>
      <c r="CW115" s="339"/>
      <c r="CX115" s="339"/>
      <c r="CY115" s="339"/>
      <c r="CZ115" s="339"/>
      <c r="DA115" s="339"/>
      <c r="DB115" s="339"/>
      <c r="DC115" s="339"/>
      <c r="DD115" s="339"/>
      <c r="DE115" s="339"/>
      <c r="DF115" s="339"/>
      <c r="DG115" s="339"/>
      <c r="DH115" s="339"/>
      <c r="DI115" s="339"/>
      <c r="DJ115" s="339"/>
      <c r="DK115" s="339"/>
      <c r="DL115" s="339"/>
      <c r="DM115" s="339"/>
      <c r="DN115" s="339"/>
      <c r="DO115" s="339"/>
      <c r="DP115" s="339"/>
      <c r="DQ115" s="339"/>
      <c r="DR115" s="339"/>
      <c r="DS115" s="339"/>
      <c r="DT115" s="339"/>
      <c r="DU115" s="339"/>
      <c r="DV115" s="339"/>
      <c r="DW115" s="339"/>
      <c r="DX115" s="339"/>
      <c r="DY115" s="339"/>
      <c r="DZ115" s="339"/>
      <c r="EA115" s="339"/>
      <c r="EB115" s="339"/>
      <c r="EC115" s="339"/>
      <c r="ED115" s="339"/>
      <c r="EE115" s="339"/>
      <c r="EF115" s="339"/>
      <c r="EG115" s="339"/>
      <c r="EH115" s="339"/>
      <c r="EI115" s="339"/>
      <c r="EJ115" s="339"/>
      <c r="EK115" s="339"/>
      <c r="EL115" s="339"/>
      <c r="EM115" s="339"/>
      <c r="EN115" s="339"/>
      <c r="EO115" s="339"/>
      <c r="EP115" s="339"/>
      <c r="EQ115" s="339"/>
      <c r="ER115" s="339"/>
      <c r="ES115" s="339"/>
      <c r="ET115" s="339"/>
      <c r="EU115" s="339"/>
      <c r="EV115" s="339"/>
      <c r="EW115" s="339"/>
      <c r="EX115" s="339"/>
      <c r="EY115" s="339"/>
      <c r="EZ115" s="339"/>
      <c r="FA115" s="339"/>
      <c r="FB115" s="339"/>
      <c r="FC115" s="339"/>
      <c r="FD115" s="339"/>
      <c r="FE115" s="339"/>
      <c r="FF115" s="339"/>
      <c r="FG115" s="339"/>
      <c r="FH115" s="339"/>
      <c r="FI115" s="339"/>
      <c r="FJ115" s="339"/>
      <c r="FK115" s="339"/>
      <c r="FL115" s="339"/>
      <c r="FM115" s="339"/>
      <c r="FN115" s="339"/>
      <c r="FO115" s="339"/>
      <c r="FP115" s="339"/>
      <c r="FQ115" s="339"/>
      <c r="FR115" s="339"/>
      <c r="FS115" s="339"/>
      <c r="FT115" s="339"/>
      <c r="FU115" s="339"/>
      <c r="FV115" s="339"/>
      <c r="FW115" s="339"/>
      <c r="FX115" s="339"/>
      <c r="FY115" s="339"/>
      <c r="FZ115" s="339"/>
      <c r="GA115" s="339"/>
      <c r="GB115" s="339"/>
      <c r="GC115" s="339"/>
      <c r="GD115" s="339"/>
      <c r="GE115" s="339"/>
      <c r="GF115" s="339"/>
      <c r="GG115" s="339"/>
      <c r="GH115" s="339"/>
      <c r="GI115" s="339"/>
      <c r="GJ115" s="339"/>
      <c r="GK115" s="339"/>
      <c r="GL115" s="339"/>
      <c r="GM115" s="339"/>
      <c r="GN115" s="339"/>
      <c r="GO115" s="339"/>
      <c r="GP115" s="339"/>
      <c r="GQ115" s="339"/>
      <c r="GR115" s="339"/>
      <c r="GS115" s="339"/>
      <c r="GT115" s="339"/>
      <c r="GU115" s="339"/>
      <c r="GV115" s="339"/>
      <c r="GW115" s="339"/>
      <c r="GX115" s="339"/>
      <c r="GY115" s="339"/>
      <c r="GZ115" s="339"/>
      <c r="HA115" s="339"/>
      <c r="HB115" s="339"/>
      <c r="HC115" s="339"/>
      <c r="HD115" s="339"/>
      <c r="HE115" s="339"/>
      <c r="HF115" s="339"/>
      <c r="HG115" s="339"/>
      <c r="HH115" s="339"/>
      <c r="HI115" s="339"/>
      <c r="HJ115" s="339"/>
      <c r="HK115" s="339"/>
      <c r="HL115" s="339"/>
      <c r="HM115" s="339"/>
      <c r="HN115" s="339"/>
      <c r="HO115" s="339"/>
      <c r="HP115" s="339"/>
      <c r="HQ115" s="339"/>
      <c r="HR115" s="339"/>
      <c r="HS115" s="339"/>
      <c r="HT115" s="339"/>
      <c r="HU115" s="339"/>
      <c r="HV115" s="339"/>
      <c r="HW115" s="339"/>
      <c r="HX115" s="339"/>
      <c r="HY115" s="339"/>
      <c r="HZ115" s="339"/>
      <c r="IA115" s="339"/>
      <c r="IB115" s="339"/>
      <c r="IC115" s="339"/>
      <c r="ID115" s="339"/>
      <c r="IE115" s="339"/>
      <c r="IF115" s="339"/>
      <c r="IG115" s="339"/>
      <c r="IH115" s="339"/>
      <c r="II115" s="339"/>
      <c r="IJ115" s="339"/>
      <c r="IK115" s="339"/>
      <c r="IL115" s="339"/>
      <c r="IM115" s="339"/>
      <c r="IN115" s="339"/>
      <c r="IO115" s="339"/>
      <c r="IP115" s="339"/>
      <c r="IQ115" s="339"/>
      <c r="IR115" s="339"/>
      <c r="IS115" s="339"/>
      <c r="IT115" s="339"/>
      <c r="IU115" s="339"/>
      <c r="IV115" s="339"/>
    </row>
    <row r="116" spans="1:256" ht="5.25" customHeight="1" x14ac:dyDescent="0.3">
      <c r="B116" s="330"/>
      <c r="C116" s="335"/>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331"/>
      <c r="AP116" s="331"/>
      <c r="AQ116" s="331"/>
      <c r="AR116" s="331"/>
      <c r="AS116" s="331"/>
      <c r="AT116" s="331"/>
      <c r="AU116" s="331"/>
      <c r="AV116" s="331"/>
      <c r="AW116" s="331"/>
      <c r="AX116" s="331"/>
      <c r="AY116" s="331"/>
      <c r="AZ116" s="331"/>
      <c r="BA116" s="331"/>
      <c r="BB116" s="331"/>
      <c r="BC116" s="331"/>
      <c r="BD116" s="331"/>
      <c r="BE116" s="331"/>
      <c r="BF116" s="331"/>
      <c r="BG116" s="331"/>
      <c r="BH116" s="331"/>
      <c r="BI116" s="331"/>
      <c r="BJ116" s="331"/>
      <c r="BK116" s="331"/>
      <c r="BL116" s="331"/>
      <c r="BM116" s="331"/>
      <c r="BN116" s="331"/>
      <c r="BO116" s="331"/>
      <c r="BP116" s="331"/>
      <c r="BQ116" s="331"/>
      <c r="BR116" s="331"/>
      <c r="BS116" s="331"/>
      <c r="BT116" s="331"/>
      <c r="BU116" s="331"/>
      <c r="BV116" s="331"/>
      <c r="BW116" s="331"/>
      <c r="BX116" s="331"/>
      <c r="BY116" s="331"/>
      <c r="BZ116" s="331"/>
      <c r="CA116" s="331"/>
      <c r="CB116" s="331"/>
      <c r="CC116" s="331"/>
      <c r="CD116" s="331"/>
      <c r="CE116" s="331"/>
      <c r="CF116" s="331"/>
      <c r="CG116" s="331"/>
      <c r="CH116" s="331"/>
      <c r="CI116" s="331"/>
      <c r="CJ116" s="331"/>
      <c r="CK116" s="331"/>
      <c r="CL116" s="331"/>
      <c r="CM116" s="331"/>
      <c r="CN116" s="331"/>
      <c r="CO116" s="331"/>
      <c r="CP116" s="331"/>
      <c r="CQ116" s="331"/>
      <c r="CR116" s="331"/>
      <c r="CS116" s="331"/>
      <c r="CT116" s="331"/>
      <c r="CU116" s="331"/>
      <c r="CV116" s="331"/>
      <c r="CW116" s="331"/>
      <c r="CX116" s="331"/>
      <c r="CY116" s="331"/>
      <c r="CZ116" s="331"/>
      <c r="DA116" s="331"/>
      <c r="DB116" s="331"/>
      <c r="DC116" s="331"/>
      <c r="DD116" s="331"/>
      <c r="DE116" s="331"/>
      <c r="DF116" s="331"/>
      <c r="DG116" s="331"/>
      <c r="DH116" s="331"/>
      <c r="DI116" s="331"/>
      <c r="DJ116" s="331"/>
      <c r="DK116" s="331"/>
      <c r="DL116" s="331"/>
      <c r="DM116" s="331"/>
      <c r="DN116" s="331"/>
      <c r="DO116" s="331"/>
      <c r="DP116" s="331"/>
      <c r="DQ116" s="331"/>
      <c r="DR116" s="331"/>
      <c r="DS116" s="331"/>
      <c r="DT116" s="331"/>
      <c r="DU116" s="331"/>
      <c r="DV116" s="331"/>
      <c r="DW116" s="331"/>
      <c r="DX116" s="331"/>
      <c r="DY116" s="331"/>
      <c r="DZ116" s="331"/>
      <c r="EA116" s="331"/>
      <c r="EB116" s="331"/>
      <c r="EC116" s="331"/>
      <c r="ED116" s="331"/>
      <c r="EE116" s="331"/>
      <c r="EF116" s="331"/>
      <c r="EG116" s="331"/>
      <c r="EH116" s="331"/>
      <c r="EI116" s="331"/>
      <c r="EJ116" s="331"/>
      <c r="EK116" s="331"/>
      <c r="EL116" s="331"/>
      <c r="EM116" s="331"/>
      <c r="EN116" s="331"/>
      <c r="EO116" s="331"/>
      <c r="EP116" s="331"/>
      <c r="EQ116" s="331"/>
      <c r="ER116" s="331"/>
      <c r="ES116" s="331"/>
      <c r="ET116" s="331"/>
      <c r="EU116" s="331"/>
      <c r="EV116" s="331"/>
      <c r="EW116" s="331"/>
      <c r="EX116" s="331"/>
      <c r="EY116" s="331"/>
      <c r="EZ116" s="331"/>
      <c r="FA116" s="331"/>
      <c r="FB116" s="331"/>
      <c r="FC116" s="331"/>
      <c r="FD116" s="331"/>
      <c r="FE116" s="331"/>
      <c r="FF116" s="331"/>
      <c r="FG116" s="331"/>
      <c r="FH116" s="331"/>
      <c r="FI116" s="331"/>
      <c r="FJ116" s="331"/>
      <c r="FK116" s="331"/>
      <c r="FL116" s="331"/>
      <c r="FM116" s="331"/>
      <c r="FN116" s="331"/>
      <c r="FO116" s="331"/>
      <c r="FP116" s="331"/>
      <c r="FQ116" s="331"/>
      <c r="FR116" s="331"/>
      <c r="FS116" s="331"/>
      <c r="FT116" s="331"/>
      <c r="FU116" s="331"/>
      <c r="FV116" s="331"/>
      <c r="FW116" s="331"/>
      <c r="FX116" s="331"/>
      <c r="FY116" s="331"/>
      <c r="FZ116" s="331"/>
      <c r="GA116" s="331"/>
      <c r="GB116" s="331"/>
      <c r="GC116" s="331"/>
      <c r="GD116" s="331"/>
      <c r="GE116" s="331"/>
      <c r="GF116" s="331"/>
      <c r="GG116" s="331"/>
      <c r="GH116" s="331"/>
      <c r="GI116" s="331"/>
      <c r="GJ116" s="331"/>
      <c r="GK116" s="331"/>
      <c r="GL116" s="331"/>
      <c r="GM116" s="331"/>
      <c r="GN116" s="331"/>
      <c r="GO116" s="331"/>
      <c r="GP116" s="331"/>
      <c r="GQ116" s="331"/>
      <c r="GR116" s="331"/>
      <c r="GS116" s="331"/>
      <c r="GT116" s="331"/>
      <c r="GU116" s="331"/>
      <c r="GV116" s="331"/>
      <c r="GW116" s="331"/>
      <c r="GX116" s="331"/>
      <c r="GY116" s="331"/>
      <c r="GZ116" s="331"/>
      <c r="HA116" s="331"/>
      <c r="HB116" s="331"/>
      <c r="HC116" s="331"/>
      <c r="HD116" s="331"/>
      <c r="HE116" s="331"/>
      <c r="HF116" s="331"/>
      <c r="HG116" s="331"/>
      <c r="HH116" s="331"/>
      <c r="HI116" s="331"/>
      <c r="HJ116" s="331"/>
      <c r="HK116" s="331"/>
      <c r="HL116" s="331"/>
      <c r="HM116" s="331"/>
      <c r="HN116" s="331"/>
      <c r="HO116" s="331"/>
      <c r="HP116" s="331"/>
      <c r="HQ116" s="331"/>
      <c r="HR116" s="331"/>
      <c r="HS116" s="331"/>
      <c r="HT116" s="331"/>
      <c r="HU116" s="331"/>
      <c r="HV116" s="331"/>
      <c r="HW116" s="331"/>
      <c r="HX116" s="331"/>
      <c r="HY116" s="331"/>
      <c r="HZ116" s="331"/>
      <c r="IA116" s="331"/>
      <c r="IB116" s="331"/>
      <c r="IC116" s="331"/>
      <c r="ID116" s="331"/>
      <c r="IE116" s="331"/>
      <c r="IF116" s="331"/>
      <c r="IG116" s="331"/>
      <c r="IH116" s="331"/>
      <c r="II116" s="331"/>
      <c r="IJ116" s="331"/>
      <c r="IK116" s="331"/>
      <c r="IL116" s="331"/>
      <c r="IM116" s="331"/>
      <c r="IN116" s="331"/>
      <c r="IO116" s="331"/>
      <c r="IP116" s="331"/>
      <c r="IQ116" s="331"/>
      <c r="IR116" s="331"/>
      <c r="IS116" s="331"/>
      <c r="IT116" s="331"/>
      <c r="IU116" s="331"/>
      <c r="IV116" s="331"/>
    </row>
    <row r="117" spans="1:256" s="348" customFormat="1" ht="21.75" customHeight="1" x14ac:dyDescent="0.3">
      <c r="A117" s="347" t="s">
        <v>267</v>
      </c>
      <c r="B117" s="347" t="s">
        <v>266</v>
      </c>
      <c r="C117" s="350"/>
      <c r="D117" s="326"/>
      <c r="E117" s="326"/>
      <c r="F117" s="349"/>
      <c r="G117" s="349"/>
      <c r="H117" s="349"/>
      <c r="I117" s="349"/>
      <c r="J117" s="349"/>
      <c r="K117" s="349"/>
      <c r="L117" s="349"/>
      <c r="M117" s="349"/>
      <c r="N117" s="349"/>
      <c r="O117" s="349"/>
      <c r="P117" s="349"/>
      <c r="Q117" s="349"/>
      <c r="R117" s="349"/>
    </row>
    <row r="118" spans="1:256" ht="15.75" x14ac:dyDescent="0.25">
      <c r="B118" s="344" t="s">
        <v>265</v>
      </c>
      <c r="C118" s="353" t="s">
        <v>264</v>
      </c>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331"/>
      <c r="Z118" s="331"/>
      <c r="AA118" s="331"/>
      <c r="AB118" s="331"/>
      <c r="AC118" s="331"/>
      <c r="AD118" s="331"/>
      <c r="AE118" s="331"/>
      <c r="AF118" s="331"/>
      <c r="AG118" s="331"/>
      <c r="AH118" s="331"/>
      <c r="AI118" s="331"/>
      <c r="AJ118" s="331"/>
      <c r="AK118" s="331"/>
      <c r="AL118" s="331"/>
      <c r="AM118" s="331"/>
      <c r="AN118" s="331"/>
      <c r="AO118" s="331"/>
      <c r="AP118" s="331"/>
      <c r="AQ118" s="331"/>
      <c r="AR118" s="331"/>
      <c r="AS118" s="331"/>
      <c r="AT118" s="331"/>
      <c r="AU118" s="331"/>
      <c r="AV118" s="331"/>
      <c r="AW118" s="331"/>
      <c r="AX118" s="331"/>
      <c r="AY118" s="331"/>
      <c r="AZ118" s="331"/>
      <c r="BA118" s="331"/>
      <c r="BB118" s="331"/>
      <c r="BC118" s="331"/>
      <c r="BD118" s="331"/>
      <c r="BE118" s="331"/>
      <c r="BF118" s="331"/>
      <c r="BG118" s="331"/>
      <c r="BH118" s="331"/>
      <c r="BI118" s="331"/>
      <c r="BJ118" s="331"/>
      <c r="BK118" s="331"/>
      <c r="BL118" s="331"/>
      <c r="BM118" s="331"/>
      <c r="BN118" s="331"/>
      <c r="BO118" s="331"/>
      <c r="BP118" s="331"/>
      <c r="BQ118" s="331"/>
      <c r="BR118" s="331"/>
      <c r="BS118" s="331"/>
      <c r="BT118" s="331"/>
      <c r="BU118" s="331"/>
      <c r="BV118" s="331"/>
      <c r="BW118" s="331"/>
      <c r="BX118" s="331"/>
      <c r="BY118" s="331"/>
      <c r="BZ118" s="331"/>
      <c r="CA118" s="331"/>
      <c r="CB118" s="331"/>
      <c r="CC118" s="331"/>
      <c r="CD118" s="331"/>
      <c r="CE118" s="331"/>
      <c r="CF118" s="331"/>
      <c r="CG118" s="331"/>
      <c r="CH118" s="331"/>
      <c r="CI118" s="331"/>
      <c r="CJ118" s="331"/>
      <c r="CK118" s="331"/>
      <c r="CL118" s="331"/>
      <c r="CM118" s="331"/>
      <c r="CN118" s="331"/>
      <c r="CO118" s="331"/>
      <c r="CP118" s="331"/>
      <c r="CQ118" s="331"/>
      <c r="CR118" s="331"/>
      <c r="CS118" s="331"/>
      <c r="CT118" s="331"/>
      <c r="CU118" s="331"/>
      <c r="CV118" s="331"/>
      <c r="CW118" s="331"/>
      <c r="CX118" s="331"/>
      <c r="CY118" s="331"/>
      <c r="CZ118" s="331"/>
      <c r="DA118" s="331"/>
      <c r="DB118" s="331"/>
      <c r="DC118" s="331"/>
      <c r="DD118" s="331"/>
      <c r="DE118" s="331"/>
      <c r="DF118" s="331"/>
      <c r="DG118" s="331"/>
      <c r="DH118" s="331"/>
      <c r="DI118" s="331"/>
      <c r="DJ118" s="331"/>
      <c r="DK118" s="331"/>
      <c r="DL118" s="331"/>
      <c r="DM118" s="331"/>
      <c r="DN118" s="331"/>
      <c r="DO118" s="331"/>
      <c r="DP118" s="331"/>
      <c r="DQ118" s="331"/>
      <c r="DR118" s="331"/>
      <c r="DS118" s="331"/>
      <c r="DT118" s="331"/>
      <c r="DU118" s="331"/>
      <c r="DV118" s="331"/>
      <c r="DW118" s="331"/>
      <c r="DX118" s="331"/>
      <c r="DY118" s="331"/>
      <c r="DZ118" s="331"/>
      <c r="EA118" s="331"/>
      <c r="EB118" s="331"/>
      <c r="EC118" s="331"/>
      <c r="ED118" s="331"/>
      <c r="EE118" s="331"/>
      <c r="EF118" s="331"/>
      <c r="EG118" s="331"/>
      <c r="EH118" s="331"/>
      <c r="EI118" s="331"/>
      <c r="EJ118" s="331"/>
      <c r="EK118" s="331"/>
      <c r="EL118" s="331"/>
      <c r="EM118" s="331"/>
      <c r="EN118" s="331"/>
      <c r="EO118" s="331"/>
      <c r="EP118" s="331"/>
      <c r="EQ118" s="331"/>
      <c r="ER118" s="331"/>
      <c r="ES118" s="331"/>
      <c r="ET118" s="331"/>
      <c r="EU118" s="331"/>
      <c r="EV118" s="331"/>
      <c r="EW118" s="331"/>
      <c r="EX118" s="331"/>
      <c r="EY118" s="331"/>
      <c r="EZ118" s="331"/>
      <c r="FA118" s="331"/>
      <c r="FB118" s="331"/>
      <c r="FC118" s="331"/>
      <c r="FD118" s="331"/>
      <c r="FE118" s="331"/>
      <c r="FF118" s="331"/>
      <c r="FG118" s="331"/>
      <c r="FH118" s="331"/>
      <c r="FI118" s="331"/>
      <c r="FJ118" s="331"/>
      <c r="FK118" s="331"/>
      <c r="FL118" s="331"/>
      <c r="FM118" s="331"/>
      <c r="FN118" s="331"/>
      <c r="FO118" s="331"/>
      <c r="FP118" s="331"/>
      <c r="FQ118" s="331"/>
      <c r="FR118" s="331"/>
      <c r="FS118" s="331"/>
      <c r="FT118" s="331"/>
      <c r="FU118" s="331"/>
      <c r="FV118" s="331"/>
      <c r="FW118" s="331"/>
      <c r="FX118" s="331"/>
      <c r="FY118" s="331"/>
      <c r="FZ118" s="331"/>
      <c r="GA118" s="331"/>
      <c r="GB118" s="331"/>
      <c r="GC118" s="331"/>
      <c r="GD118" s="331"/>
      <c r="GE118" s="331"/>
      <c r="GF118" s="331"/>
      <c r="GG118" s="331"/>
      <c r="GH118" s="331"/>
      <c r="GI118" s="331"/>
      <c r="GJ118" s="331"/>
      <c r="GK118" s="331"/>
      <c r="GL118" s="331"/>
      <c r="GM118" s="331"/>
      <c r="GN118" s="331"/>
      <c r="GO118" s="331"/>
      <c r="GP118" s="331"/>
      <c r="GQ118" s="331"/>
      <c r="GR118" s="331"/>
      <c r="GS118" s="331"/>
      <c r="GT118" s="331"/>
      <c r="GU118" s="331"/>
      <c r="GV118" s="331"/>
      <c r="GW118" s="331"/>
      <c r="GX118" s="331"/>
      <c r="GY118" s="331"/>
      <c r="GZ118" s="331"/>
      <c r="HA118" s="331"/>
      <c r="HB118" s="331"/>
      <c r="HC118" s="331"/>
      <c r="HD118" s="331"/>
      <c r="HE118" s="331"/>
      <c r="HF118" s="331"/>
      <c r="HG118" s="331"/>
      <c r="HH118" s="331"/>
      <c r="HI118" s="331"/>
      <c r="HJ118" s="331"/>
      <c r="HK118" s="331"/>
      <c r="HL118" s="331"/>
      <c r="HM118" s="331"/>
      <c r="HN118" s="331"/>
      <c r="HO118" s="331"/>
      <c r="HP118" s="331"/>
      <c r="HQ118" s="331"/>
      <c r="HR118" s="331"/>
      <c r="HS118" s="331"/>
      <c r="HT118" s="331"/>
      <c r="HU118" s="331"/>
      <c r="HV118" s="331"/>
      <c r="HW118" s="331"/>
      <c r="HX118" s="331"/>
      <c r="HY118" s="331"/>
      <c r="HZ118" s="331"/>
      <c r="IA118" s="331"/>
      <c r="IB118" s="331"/>
      <c r="IC118" s="331"/>
      <c r="ID118" s="331"/>
      <c r="IE118" s="331"/>
      <c r="IF118" s="331"/>
      <c r="IG118" s="331"/>
      <c r="IH118" s="331"/>
      <c r="II118" s="331"/>
      <c r="IJ118" s="331"/>
      <c r="IK118" s="331"/>
      <c r="IL118" s="331"/>
      <c r="IM118" s="331"/>
      <c r="IN118" s="331"/>
      <c r="IO118" s="331"/>
      <c r="IP118" s="331"/>
      <c r="IQ118" s="331"/>
      <c r="IR118" s="331"/>
      <c r="IS118" s="331"/>
      <c r="IT118" s="331"/>
      <c r="IU118" s="331"/>
      <c r="IV118" s="331"/>
    </row>
    <row r="119" spans="1:256" ht="6.75" customHeight="1" x14ac:dyDescent="0.3">
      <c r="A119" s="330"/>
      <c r="B119" s="344"/>
      <c r="C119" s="347"/>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31"/>
      <c r="AP119" s="331"/>
      <c r="AQ119" s="331"/>
      <c r="AR119" s="331"/>
      <c r="AS119" s="331"/>
      <c r="AT119" s="331"/>
      <c r="AU119" s="331"/>
      <c r="AV119" s="331"/>
      <c r="AW119" s="331"/>
      <c r="AX119" s="331"/>
      <c r="AY119" s="331"/>
      <c r="AZ119" s="331"/>
      <c r="BA119" s="331"/>
      <c r="BB119" s="331"/>
      <c r="BC119" s="331"/>
      <c r="BD119" s="331"/>
      <c r="BE119" s="331"/>
      <c r="BF119" s="331"/>
      <c r="BG119" s="331"/>
      <c r="BH119" s="331"/>
      <c r="BI119" s="331"/>
      <c r="BJ119" s="331"/>
      <c r="BK119" s="331"/>
      <c r="BL119" s="331"/>
      <c r="BM119" s="331"/>
      <c r="BN119" s="331"/>
      <c r="BO119" s="331"/>
      <c r="BP119" s="331"/>
      <c r="BQ119" s="331"/>
      <c r="BR119" s="331"/>
      <c r="BS119" s="331"/>
      <c r="BT119" s="331"/>
      <c r="BU119" s="331"/>
      <c r="BV119" s="331"/>
      <c r="BW119" s="331"/>
      <c r="BX119" s="331"/>
      <c r="BY119" s="331"/>
      <c r="BZ119" s="331"/>
      <c r="CA119" s="331"/>
      <c r="CB119" s="331"/>
      <c r="CC119" s="331"/>
      <c r="CD119" s="331"/>
      <c r="CE119" s="331"/>
      <c r="CF119" s="331"/>
      <c r="CG119" s="331"/>
      <c r="CH119" s="331"/>
      <c r="CI119" s="331"/>
      <c r="CJ119" s="331"/>
      <c r="CK119" s="331"/>
      <c r="CL119" s="331"/>
      <c r="CM119" s="331"/>
      <c r="CN119" s="331"/>
      <c r="CO119" s="331"/>
      <c r="CP119" s="331"/>
      <c r="CQ119" s="331"/>
      <c r="CR119" s="331"/>
      <c r="CS119" s="331"/>
      <c r="CT119" s="331"/>
      <c r="CU119" s="331"/>
      <c r="CV119" s="331"/>
      <c r="CW119" s="331"/>
      <c r="CX119" s="331"/>
      <c r="CY119" s="331"/>
      <c r="CZ119" s="331"/>
      <c r="DA119" s="331"/>
      <c r="DB119" s="331"/>
      <c r="DC119" s="331"/>
      <c r="DD119" s="331"/>
      <c r="DE119" s="331"/>
      <c r="DF119" s="331"/>
      <c r="DG119" s="331"/>
      <c r="DH119" s="331"/>
      <c r="DI119" s="331"/>
      <c r="DJ119" s="331"/>
      <c r="DK119" s="331"/>
      <c r="DL119" s="331"/>
      <c r="DM119" s="331"/>
      <c r="DN119" s="331"/>
      <c r="DO119" s="331"/>
      <c r="DP119" s="331"/>
      <c r="DQ119" s="331"/>
      <c r="DR119" s="331"/>
      <c r="DS119" s="331"/>
      <c r="DT119" s="331"/>
      <c r="DU119" s="331"/>
      <c r="DV119" s="331"/>
      <c r="DW119" s="331"/>
      <c r="DX119" s="331"/>
      <c r="DY119" s="331"/>
      <c r="DZ119" s="331"/>
      <c r="EA119" s="331"/>
      <c r="EB119" s="331"/>
      <c r="EC119" s="331"/>
      <c r="ED119" s="331"/>
      <c r="EE119" s="331"/>
      <c r="EF119" s="331"/>
      <c r="EG119" s="331"/>
      <c r="EH119" s="331"/>
      <c r="EI119" s="331"/>
      <c r="EJ119" s="331"/>
      <c r="EK119" s="331"/>
      <c r="EL119" s="331"/>
      <c r="EM119" s="331"/>
      <c r="EN119" s="331"/>
      <c r="EO119" s="331"/>
      <c r="EP119" s="331"/>
      <c r="EQ119" s="331"/>
      <c r="ER119" s="331"/>
      <c r="ES119" s="331"/>
      <c r="ET119" s="331"/>
      <c r="EU119" s="331"/>
      <c r="EV119" s="331"/>
      <c r="EW119" s="331"/>
      <c r="EX119" s="331"/>
      <c r="EY119" s="331"/>
      <c r="EZ119" s="331"/>
      <c r="FA119" s="331"/>
      <c r="FB119" s="331"/>
      <c r="FC119" s="331"/>
      <c r="FD119" s="331"/>
      <c r="FE119" s="331"/>
      <c r="FF119" s="331"/>
      <c r="FG119" s="331"/>
      <c r="FH119" s="331"/>
      <c r="FI119" s="331"/>
      <c r="FJ119" s="331"/>
      <c r="FK119" s="331"/>
      <c r="FL119" s="331"/>
      <c r="FM119" s="331"/>
      <c r="FN119" s="331"/>
      <c r="FO119" s="331"/>
      <c r="FP119" s="331"/>
      <c r="FQ119" s="331"/>
      <c r="FR119" s="331"/>
      <c r="FS119" s="331"/>
      <c r="FT119" s="331"/>
      <c r="FU119" s="331"/>
      <c r="FV119" s="331"/>
      <c r="FW119" s="331"/>
      <c r="FX119" s="331"/>
      <c r="FY119" s="331"/>
      <c r="FZ119" s="331"/>
      <c r="GA119" s="331"/>
      <c r="GB119" s="331"/>
      <c r="GC119" s="331"/>
      <c r="GD119" s="331"/>
      <c r="GE119" s="331"/>
      <c r="GF119" s="331"/>
      <c r="GG119" s="331"/>
      <c r="GH119" s="331"/>
      <c r="GI119" s="331"/>
      <c r="GJ119" s="331"/>
      <c r="GK119" s="331"/>
      <c r="GL119" s="331"/>
      <c r="GM119" s="331"/>
      <c r="GN119" s="331"/>
      <c r="GO119" s="331"/>
      <c r="GP119" s="331"/>
      <c r="GQ119" s="331"/>
      <c r="GR119" s="331"/>
      <c r="GS119" s="331"/>
      <c r="GT119" s="331"/>
      <c r="GU119" s="331"/>
      <c r="GV119" s="331"/>
      <c r="GW119" s="331"/>
      <c r="GX119" s="331"/>
      <c r="GY119" s="331"/>
      <c r="GZ119" s="331"/>
      <c r="HA119" s="331"/>
      <c r="HB119" s="331"/>
      <c r="HC119" s="331"/>
      <c r="HD119" s="331"/>
      <c r="HE119" s="331"/>
      <c r="HF119" s="331"/>
      <c r="HG119" s="331"/>
      <c r="HH119" s="331"/>
      <c r="HI119" s="331"/>
      <c r="HJ119" s="331"/>
      <c r="HK119" s="331"/>
      <c r="HL119" s="331"/>
      <c r="HM119" s="331"/>
      <c r="HN119" s="331"/>
      <c r="HO119" s="331"/>
      <c r="HP119" s="331"/>
      <c r="HQ119" s="331"/>
      <c r="HR119" s="331"/>
      <c r="HS119" s="331"/>
      <c r="HT119" s="331"/>
      <c r="HU119" s="331"/>
      <c r="HV119" s="331"/>
      <c r="HW119" s="331"/>
      <c r="HX119" s="331"/>
      <c r="HY119" s="331"/>
      <c r="HZ119" s="331"/>
      <c r="IA119" s="331"/>
      <c r="IB119" s="331"/>
      <c r="IC119" s="331"/>
      <c r="ID119" s="331"/>
      <c r="IE119" s="331"/>
      <c r="IF119" s="331"/>
      <c r="IG119" s="331"/>
      <c r="IH119" s="331"/>
      <c r="II119" s="331"/>
      <c r="IJ119" s="331"/>
      <c r="IK119" s="331"/>
      <c r="IL119" s="331"/>
      <c r="IM119" s="331"/>
      <c r="IN119" s="331"/>
      <c r="IO119" s="331"/>
      <c r="IP119" s="331"/>
      <c r="IQ119" s="331"/>
      <c r="IR119" s="331"/>
      <c r="IS119" s="331"/>
      <c r="IT119" s="331"/>
      <c r="IU119" s="331"/>
      <c r="IV119" s="331"/>
    </row>
    <row r="120" spans="1:256" s="341" customFormat="1" ht="15.75" x14ac:dyDescent="0.25">
      <c r="A120" s="355"/>
      <c r="B120" s="344"/>
      <c r="C120" s="342"/>
      <c r="D120" s="354" t="s">
        <v>263</v>
      </c>
      <c r="E120" s="354"/>
      <c r="G120" s="1137"/>
      <c r="H120" s="1138"/>
      <c r="I120" s="1138"/>
      <c r="J120" s="1138"/>
      <c r="K120" s="1138"/>
      <c r="L120" s="1138"/>
      <c r="M120" s="1138"/>
      <c r="N120" s="1138"/>
      <c r="O120" s="1138"/>
      <c r="P120" s="1138"/>
      <c r="Q120" s="1138"/>
      <c r="R120" s="1139"/>
    </row>
    <row r="121" spans="1:256" s="341" customFormat="1" ht="4.5" customHeight="1" x14ac:dyDescent="0.25">
      <c r="A121" s="355"/>
      <c r="B121" s="344"/>
      <c r="C121" s="331"/>
      <c r="D121" s="354"/>
      <c r="E121" s="354"/>
      <c r="G121" s="1140"/>
      <c r="H121" s="1141"/>
      <c r="I121" s="1141"/>
      <c r="J121" s="1141"/>
      <c r="K121" s="1141"/>
      <c r="L121" s="1141"/>
      <c r="M121" s="1141"/>
      <c r="N121" s="1141"/>
      <c r="O121" s="1141"/>
      <c r="P121" s="1141"/>
      <c r="Q121" s="1141"/>
      <c r="R121" s="1142"/>
    </row>
    <row r="122" spans="1:256" s="341" customFormat="1" ht="15.75" x14ac:dyDescent="0.25">
      <c r="A122" s="355"/>
      <c r="B122" s="344"/>
      <c r="C122" s="342" t="s">
        <v>1010</v>
      </c>
      <c r="D122" s="354" t="s">
        <v>262</v>
      </c>
      <c r="E122" s="354"/>
      <c r="G122" s="1143"/>
      <c r="H122" s="1144"/>
      <c r="I122" s="1144"/>
      <c r="J122" s="1144"/>
      <c r="K122" s="1144"/>
      <c r="L122" s="1144"/>
      <c r="M122" s="1144"/>
      <c r="N122" s="1144"/>
      <c r="O122" s="1144"/>
      <c r="P122" s="1144"/>
      <c r="Q122" s="1144"/>
      <c r="R122" s="1145"/>
    </row>
    <row r="123" spans="1:256" ht="4.5" customHeight="1" x14ac:dyDescent="0.3">
      <c r="A123" s="330"/>
      <c r="B123" s="330"/>
      <c r="C123" s="335"/>
      <c r="D123" s="331"/>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1"/>
      <c r="AC123" s="331"/>
      <c r="AD123" s="331"/>
      <c r="AE123" s="331"/>
      <c r="AF123" s="331"/>
      <c r="AG123" s="331"/>
      <c r="AH123" s="331"/>
      <c r="AI123" s="331"/>
      <c r="AJ123" s="331"/>
      <c r="AK123" s="331"/>
      <c r="AL123" s="331"/>
      <c r="AM123" s="331"/>
      <c r="AN123" s="331"/>
      <c r="AO123" s="331"/>
      <c r="AP123" s="331"/>
      <c r="AQ123" s="331"/>
      <c r="AR123" s="331"/>
      <c r="AS123" s="331"/>
      <c r="AT123" s="331"/>
      <c r="AU123" s="331"/>
      <c r="AV123" s="331"/>
      <c r="AW123" s="331"/>
      <c r="AX123" s="331"/>
      <c r="AY123" s="331"/>
      <c r="AZ123" s="331"/>
      <c r="BA123" s="331"/>
      <c r="BB123" s="331"/>
      <c r="BC123" s="331"/>
      <c r="BD123" s="331"/>
      <c r="BE123" s="331"/>
      <c r="BF123" s="331"/>
      <c r="BG123" s="331"/>
      <c r="BH123" s="331"/>
      <c r="BI123" s="331"/>
      <c r="BJ123" s="331"/>
      <c r="BK123" s="331"/>
      <c r="BL123" s="331"/>
      <c r="BM123" s="331"/>
      <c r="BN123" s="331"/>
      <c r="BO123" s="331"/>
      <c r="BP123" s="331"/>
      <c r="BQ123" s="331"/>
      <c r="BR123" s="331"/>
      <c r="BS123" s="331"/>
      <c r="BT123" s="331"/>
      <c r="BU123" s="331"/>
      <c r="BV123" s="331"/>
      <c r="BW123" s="331"/>
      <c r="BX123" s="331"/>
      <c r="BY123" s="331"/>
      <c r="BZ123" s="331"/>
      <c r="CA123" s="331"/>
      <c r="CB123" s="331"/>
      <c r="CC123" s="331"/>
      <c r="CD123" s="331"/>
      <c r="CE123" s="331"/>
      <c r="CF123" s="331"/>
      <c r="CG123" s="331"/>
      <c r="CH123" s="331"/>
      <c r="CI123" s="331"/>
      <c r="CJ123" s="331"/>
      <c r="CK123" s="331"/>
      <c r="CL123" s="331"/>
      <c r="CM123" s="331"/>
      <c r="CN123" s="331"/>
      <c r="CO123" s="331"/>
      <c r="CP123" s="331"/>
      <c r="CQ123" s="331"/>
      <c r="CR123" s="331"/>
      <c r="CS123" s="331"/>
      <c r="CT123" s="331"/>
      <c r="CU123" s="331"/>
      <c r="CV123" s="331"/>
      <c r="CW123" s="331"/>
      <c r="CX123" s="331"/>
      <c r="CY123" s="331"/>
      <c r="CZ123" s="331"/>
      <c r="DA123" s="331"/>
      <c r="DB123" s="331"/>
      <c r="DC123" s="331"/>
      <c r="DD123" s="331"/>
      <c r="DE123" s="331"/>
      <c r="DF123" s="331"/>
      <c r="DG123" s="331"/>
      <c r="DH123" s="331"/>
      <c r="DI123" s="331"/>
      <c r="DJ123" s="331"/>
      <c r="DK123" s="331"/>
      <c r="DL123" s="331"/>
      <c r="DM123" s="331"/>
      <c r="DN123" s="331"/>
      <c r="DO123" s="331"/>
      <c r="DP123" s="331"/>
      <c r="DQ123" s="331"/>
      <c r="DR123" s="331"/>
      <c r="DS123" s="331"/>
      <c r="DT123" s="331"/>
      <c r="DU123" s="331"/>
      <c r="DV123" s="331"/>
      <c r="DW123" s="331"/>
      <c r="DX123" s="331"/>
      <c r="DY123" s="331"/>
      <c r="DZ123" s="331"/>
      <c r="EA123" s="331"/>
      <c r="EB123" s="331"/>
      <c r="EC123" s="331"/>
      <c r="ED123" s="331"/>
      <c r="EE123" s="331"/>
      <c r="EF123" s="331"/>
      <c r="EG123" s="331"/>
      <c r="EH123" s="331"/>
      <c r="EI123" s="331"/>
      <c r="EJ123" s="331"/>
      <c r="EK123" s="331"/>
      <c r="EL123" s="331"/>
      <c r="EM123" s="331"/>
      <c r="EN123" s="331"/>
      <c r="EO123" s="331"/>
      <c r="EP123" s="331"/>
      <c r="EQ123" s="331"/>
      <c r="ER123" s="331"/>
      <c r="ES123" s="331"/>
      <c r="ET123" s="331"/>
      <c r="EU123" s="331"/>
      <c r="EV123" s="331"/>
      <c r="EW123" s="331"/>
      <c r="EX123" s="331"/>
      <c r="EY123" s="331"/>
      <c r="EZ123" s="331"/>
      <c r="FA123" s="331"/>
      <c r="FB123" s="331"/>
      <c r="FC123" s="331"/>
      <c r="FD123" s="331"/>
      <c r="FE123" s="331"/>
      <c r="FF123" s="331"/>
      <c r="FG123" s="331"/>
      <c r="FH123" s="331"/>
      <c r="FI123" s="331"/>
      <c r="FJ123" s="331"/>
      <c r="FK123" s="331"/>
      <c r="FL123" s="331"/>
      <c r="FM123" s="331"/>
      <c r="FN123" s="331"/>
      <c r="FO123" s="331"/>
      <c r="FP123" s="331"/>
      <c r="FQ123" s="331"/>
      <c r="FR123" s="331"/>
      <c r="FS123" s="331"/>
      <c r="FT123" s="331"/>
      <c r="FU123" s="331"/>
      <c r="FV123" s="331"/>
      <c r="FW123" s="331"/>
      <c r="FX123" s="331"/>
      <c r="FY123" s="331"/>
      <c r="FZ123" s="331"/>
      <c r="GA123" s="331"/>
      <c r="GB123" s="331"/>
      <c r="GC123" s="331"/>
      <c r="GD123" s="331"/>
      <c r="GE123" s="331"/>
      <c r="GF123" s="331"/>
      <c r="GG123" s="331"/>
      <c r="GH123" s="331"/>
      <c r="GI123" s="331"/>
      <c r="GJ123" s="331"/>
      <c r="GK123" s="331"/>
      <c r="GL123" s="331"/>
      <c r="GM123" s="331"/>
      <c r="GN123" s="331"/>
      <c r="GO123" s="331"/>
      <c r="GP123" s="331"/>
      <c r="GQ123" s="331"/>
      <c r="GR123" s="331"/>
      <c r="GS123" s="331"/>
      <c r="GT123" s="331"/>
      <c r="GU123" s="331"/>
      <c r="GV123" s="331"/>
      <c r="GW123" s="331"/>
      <c r="GX123" s="331"/>
      <c r="GY123" s="331"/>
      <c r="GZ123" s="331"/>
      <c r="HA123" s="331"/>
      <c r="HB123" s="331"/>
      <c r="HC123" s="331"/>
      <c r="HD123" s="331"/>
      <c r="HE123" s="331"/>
      <c r="HF123" s="331"/>
      <c r="HG123" s="331"/>
      <c r="HH123" s="331"/>
      <c r="HI123" s="331"/>
      <c r="HJ123" s="331"/>
      <c r="HK123" s="331"/>
      <c r="HL123" s="331"/>
      <c r="HM123" s="331"/>
      <c r="HN123" s="331"/>
      <c r="HO123" s="331"/>
      <c r="HP123" s="331"/>
      <c r="HQ123" s="331"/>
      <c r="HR123" s="331"/>
      <c r="HS123" s="331"/>
      <c r="HT123" s="331"/>
      <c r="HU123" s="331"/>
      <c r="HV123" s="331"/>
      <c r="HW123" s="331"/>
      <c r="HX123" s="331"/>
      <c r="HY123" s="331"/>
      <c r="HZ123" s="331"/>
      <c r="IA123" s="331"/>
      <c r="IB123" s="331"/>
      <c r="IC123" s="331"/>
      <c r="ID123" s="331"/>
      <c r="IE123" s="331"/>
      <c r="IF123" s="331"/>
      <c r="IG123" s="331"/>
      <c r="IH123" s="331"/>
      <c r="II123" s="331"/>
      <c r="IJ123" s="331"/>
      <c r="IK123" s="331"/>
      <c r="IL123" s="331"/>
      <c r="IM123" s="331"/>
      <c r="IN123" s="331"/>
      <c r="IO123" s="331"/>
      <c r="IP123" s="331"/>
      <c r="IQ123" s="331"/>
      <c r="IR123" s="331"/>
      <c r="IS123" s="331"/>
      <c r="IT123" s="331"/>
      <c r="IU123" s="331"/>
      <c r="IV123" s="331"/>
    </row>
    <row r="124" spans="1:256" ht="18.75" x14ac:dyDescent="0.3">
      <c r="A124" s="330"/>
      <c r="B124" s="344" t="s">
        <v>261</v>
      </c>
      <c r="C124" s="353" t="s">
        <v>260</v>
      </c>
      <c r="D124" s="331"/>
      <c r="E124" s="331"/>
      <c r="F124" s="331"/>
      <c r="G124" s="331"/>
      <c r="H124" s="331"/>
      <c r="I124" s="331"/>
      <c r="J124" s="331"/>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31"/>
      <c r="AP124" s="331"/>
      <c r="AQ124" s="331"/>
      <c r="AR124" s="331"/>
      <c r="AS124" s="331"/>
      <c r="AT124" s="331"/>
      <c r="AU124" s="331"/>
      <c r="AV124" s="331"/>
      <c r="AW124" s="331"/>
      <c r="AX124" s="331"/>
      <c r="AY124" s="331"/>
      <c r="AZ124" s="331"/>
      <c r="BA124" s="331"/>
      <c r="BB124" s="331"/>
      <c r="BC124" s="331"/>
      <c r="BD124" s="331"/>
      <c r="BE124" s="331"/>
      <c r="BF124" s="331"/>
      <c r="BG124" s="331"/>
      <c r="BH124" s="331"/>
      <c r="BI124" s="331"/>
      <c r="BJ124" s="331"/>
      <c r="BK124" s="331"/>
      <c r="BL124" s="331"/>
      <c r="BM124" s="331"/>
      <c r="BN124" s="331"/>
      <c r="BO124" s="331"/>
      <c r="BP124" s="331"/>
      <c r="BQ124" s="331"/>
      <c r="BR124" s="331"/>
      <c r="BS124" s="331"/>
      <c r="BT124" s="331"/>
      <c r="BU124" s="331"/>
      <c r="BV124" s="331"/>
      <c r="BW124" s="331"/>
      <c r="BX124" s="331"/>
      <c r="BY124" s="331"/>
      <c r="BZ124" s="331"/>
      <c r="CA124" s="331"/>
      <c r="CB124" s="331"/>
      <c r="CC124" s="331"/>
      <c r="CD124" s="331"/>
      <c r="CE124" s="331"/>
      <c r="CF124" s="331"/>
      <c r="CG124" s="331"/>
      <c r="CH124" s="331"/>
      <c r="CI124" s="331"/>
      <c r="CJ124" s="331"/>
      <c r="CK124" s="331"/>
      <c r="CL124" s="331"/>
      <c r="CM124" s="331"/>
      <c r="CN124" s="331"/>
      <c r="CO124" s="331"/>
      <c r="CP124" s="331"/>
      <c r="CQ124" s="331"/>
      <c r="CR124" s="331"/>
      <c r="CS124" s="331"/>
      <c r="CT124" s="331"/>
      <c r="CU124" s="331"/>
      <c r="CV124" s="331"/>
      <c r="CW124" s="331"/>
      <c r="CX124" s="331"/>
      <c r="CY124" s="331"/>
      <c r="CZ124" s="331"/>
      <c r="DA124" s="331"/>
      <c r="DB124" s="331"/>
      <c r="DC124" s="331"/>
      <c r="DD124" s="331"/>
      <c r="DE124" s="331"/>
      <c r="DF124" s="331"/>
      <c r="DG124" s="331"/>
      <c r="DH124" s="331"/>
      <c r="DI124" s="331"/>
      <c r="DJ124" s="331"/>
      <c r="DK124" s="331"/>
      <c r="DL124" s="331"/>
      <c r="DM124" s="331"/>
      <c r="DN124" s="331"/>
      <c r="DO124" s="331"/>
      <c r="DP124" s="331"/>
      <c r="DQ124" s="331"/>
      <c r="DR124" s="331"/>
      <c r="DS124" s="331"/>
      <c r="DT124" s="331"/>
      <c r="DU124" s="331"/>
      <c r="DV124" s="331"/>
      <c r="DW124" s="331"/>
      <c r="DX124" s="331"/>
      <c r="DY124" s="331"/>
      <c r="DZ124" s="331"/>
      <c r="EA124" s="331"/>
      <c r="EB124" s="331"/>
      <c r="EC124" s="331"/>
      <c r="ED124" s="331"/>
      <c r="EE124" s="331"/>
      <c r="EF124" s="331"/>
      <c r="EG124" s="331"/>
      <c r="EH124" s="331"/>
      <c r="EI124" s="331"/>
      <c r="EJ124" s="331"/>
      <c r="EK124" s="331"/>
      <c r="EL124" s="331"/>
      <c r="EM124" s="331"/>
      <c r="EN124" s="331"/>
      <c r="EO124" s="331"/>
      <c r="EP124" s="331"/>
      <c r="EQ124" s="331"/>
      <c r="ER124" s="331"/>
      <c r="ES124" s="331"/>
      <c r="ET124" s="331"/>
      <c r="EU124" s="331"/>
      <c r="EV124" s="331"/>
      <c r="EW124" s="331"/>
      <c r="EX124" s="331"/>
      <c r="EY124" s="331"/>
      <c r="EZ124" s="331"/>
      <c r="FA124" s="331"/>
      <c r="FB124" s="331"/>
      <c r="FC124" s="331"/>
      <c r="FD124" s="331"/>
      <c r="FE124" s="331"/>
      <c r="FF124" s="331"/>
      <c r="FG124" s="331"/>
      <c r="FH124" s="331"/>
      <c r="FI124" s="331"/>
      <c r="FJ124" s="331"/>
      <c r="FK124" s="331"/>
      <c r="FL124" s="331"/>
      <c r="FM124" s="331"/>
      <c r="FN124" s="331"/>
      <c r="FO124" s="331"/>
      <c r="FP124" s="331"/>
      <c r="FQ124" s="331"/>
      <c r="FR124" s="331"/>
      <c r="FS124" s="331"/>
      <c r="FT124" s="331"/>
      <c r="FU124" s="331"/>
      <c r="FV124" s="331"/>
      <c r="FW124" s="331"/>
      <c r="FX124" s="331"/>
      <c r="FY124" s="331"/>
      <c r="FZ124" s="331"/>
      <c r="GA124" s="331"/>
      <c r="GB124" s="331"/>
      <c r="GC124" s="331"/>
      <c r="GD124" s="331"/>
      <c r="GE124" s="331"/>
      <c r="GF124" s="331"/>
      <c r="GG124" s="331"/>
      <c r="GH124" s="331"/>
      <c r="GI124" s="331"/>
      <c r="GJ124" s="331"/>
      <c r="GK124" s="331"/>
      <c r="GL124" s="331"/>
      <c r="GM124" s="331"/>
      <c r="GN124" s="331"/>
      <c r="GO124" s="331"/>
      <c r="GP124" s="331"/>
      <c r="GQ124" s="331"/>
      <c r="GR124" s="331"/>
      <c r="GS124" s="331"/>
      <c r="GT124" s="331"/>
      <c r="GU124" s="331"/>
      <c r="GV124" s="331"/>
      <c r="GW124" s="331"/>
      <c r="GX124" s="331"/>
      <c r="GY124" s="331"/>
      <c r="GZ124" s="331"/>
      <c r="HA124" s="331"/>
      <c r="HB124" s="331"/>
      <c r="HC124" s="331"/>
      <c r="HD124" s="331"/>
      <c r="HE124" s="331"/>
      <c r="HF124" s="331"/>
      <c r="HG124" s="331"/>
      <c r="HH124" s="331"/>
      <c r="HI124" s="331"/>
      <c r="HJ124" s="331"/>
      <c r="HK124" s="331"/>
      <c r="HL124" s="331"/>
      <c r="HM124" s="331"/>
      <c r="HN124" s="331"/>
      <c r="HO124" s="331"/>
      <c r="HP124" s="331"/>
      <c r="HQ124" s="331"/>
      <c r="HR124" s="331"/>
      <c r="HS124" s="331"/>
      <c r="HT124" s="331"/>
      <c r="HU124" s="331"/>
      <c r="HV124" s="331"/>
      <c r="HW124" s="331"/>
      <c r="HX124" s="331"/>
      <c r="HY124" s="331"/>
      <c r="HZ124" s="331"/>
      <c r="IA124" s="331"/>
      <c r="IB124" s="331"/>
      <c r="IC124" s="331"/>
      <c r="ID124" s="331"/>
      <c r="IE124" s="331"/>
      <c r="IF124" s="331"/>
      <c r="IG124" s="331"/>
      <c r="IH124" s="331"/>
      <c r="II124" s="331"/>
      <c r="IJ124" s="331"/>
      <c r="IK124" s="331"/>
      <c r="IL124" s="331"/>
      <c r="IM124" s="331"/>
      <c r="IN124" s="331"/>
      <c r="IO124" s="331"/>
      <c r="IP124" s="331"/>
      <c r="IQ124" s="331"/>
      <c r="IR124" s="331"/>
      <c r="IS124" s="331"/>
      <c r="IT124" s="331"/>
      <c r="IU124" s="331"/>
      <c r="IV124" s="331"/>
    </row>
    <row r="125" spans="1:256" ht="3.75" customHeight="1" x14ac:dyDescent="0.3">
      <c r="A125" s="330"/>
      <c r="B125" s="344"/>
      <c r="C125" s="347"/>
      <c r="D125" s="331"/>
      <c r="E125" s="331"/>
      <c r="F125" s="331"/>
      <c r="G125" s="331"/>
      <c r="H125" s="331"/>
      <c r="I125" s="331"/>
      <c r="J125" s="331"/>
      <c r="K125" s="331"/>
      <c r="L125" s="331"/>
      <c r="M125" s="331"/>
      <c r="N125" s="331"/>
      <c r="O125" s="331"/>
      <c r="P125" s="331"/>
      <c r="Q125" s="331"/>
      <c r="R125" s="331"/>
      <c r="S125" s="331"/>
      <c r="T125" s="331"/>
      <c r="U125" s="331"/>
      <c r="V125" s="331"/>
      <c r="W125" s="331"/>
      <c r="X125" s="331"/>
      <c r="Y125" s="331"/>
      <c r="Z125" s="331"/>
      <c r="AA125" s="331"/>
      <c r="AB125" s="331"/>
      <c r="AC125" s="331"/>
      <c r="AD125" s="331"/>
      <c r="AE125" s="331"/>
      <c r="AF125" s="331"/>
      <c r="AG125" s="331"/>
      <c r="AH125" s="331"/>
      <c r="AI125" s="331"/>
      <c r="AJ125" s="331"/>
      <c r="AK125" s="331"/>
      <c r="AL125" s="331"/>
      <c r="AM125" s="331"/>
      <c r="AN125" s="331"/>
      <c r="AO125" s="331"/>
      <c r="AP125" s="331"/>
      <c r="AQ125" s="331"/>
      <c r="AR125" s="331"/>
      <c r="AS125" s="331"/>
      <c r="AT125" s="331"/>
      <c r="AU125" s="331"/>
      <c r="AV125" s="331"/>
      <c r="AW125" s="331"/>
      <c r="AX125" s="331"/>
      <c r="AY125" s="331"/>
      <c r="AZ125" s="331"/>
      <c r="BA125" s="331"/>
      <c r="BB125" s="331"/>
      <c r="BC125" s="331"/>
      <c r="BD125" s="331"/>
      <c r="BE125" s="331"/>
      <c r="BF125" s="331"/>
      <c r="BG125" s="331"/>
      <c r="BH125" s="331"/>
      <c r="BI125" s="331"/>
      <c r="BJ125" s="331"/>
      <c r="BK125" s="331"/>
      <c r="BL125" s="331"/>
      <c r="BM125" s="331"/>
      <c r="BN125" s="331"/>
      <c r="BO125" s="331"/>
      <c r="BP125" s="331"/>
      <c r="BQ125" s="331"/>
      <c r="BR125" s="331"/>
      <c r="BS125" s="331"/>
      <c r="BT125" s="331"/>
      <c r="BU125" s="331"/>
      <c r="BV125" s="331"/>
      <c r="BW125" s="331"/>
      <c r="BX125" s="331"/>
      <c r="BY125" s="331"/>
      <c r="BZ125" s="331"/>
      <c r="CA125" s="331"/>
      <c r="CB125" s="331"/>
      <c r="CC125" s="331"/>
      <c r="CD125" s="331"/>
      <c r="CE125" s="331"/>
      <c r="CF125" s="331"/>
      <c r="CG125" s="331"/>
      <c r="CH125" s="331"/>
      <c r="CI125" s="331"/>
      <c r="CJ125" s="331"/>
      <c r="CK125" s="331"/>
      <c r="CL125" s="331"/>
      <c r="CM125" s="331"/>
      <c r="CN125" s="331"/>
      <c r="CO125" s="331"/>
      <c r="CP125" s="331"/>
      <c r="CQ125" s="331"/>
      <c r="CR125" s="331"/>
      <c r="CS125" s="331"/>
      <c r="CT125" s="331"/>
      <c r="CU125" s="331"/>
      <c r="CV125" s="331"/>
      <c r="CW125" s="331"/>
      <c r="CX125" s="331"/>
      <c r="CY125" s="331"/>
      <c r="CZ125" s="331"/>
      <c r="DA125" s="331"/>
      <c r="DB125" s="331"/>
      <c r="DC125" s="331"/>
      <c r="DD125" s="331"/>
      <c r="DE125" s="331"/>
      <c r="DF125" s="331"/>
      <c r="DG125" s="331"/>
      <c r="DH125" s="331"/>
      <c r="DI125" s="331"/>
      <c r="DJ125" s="331"/>
      <c r="DK125" s="331"/>
      <c r="DL125" s="331"/>
      <c r="DM125" s="331"/>
      <c r="DN125" s="331"/>
      <c r="DO125" s="331"/>
      <c r="DP125" s="331"/>
      <c r="DQ125" s="331"/>
      <c r="DR125" s="331"/>
      <c r="DS125" s="331"/>
      <c r="DT125" s="331"/>
      <c r="DU125" s="331"/>
      <c r="DV125" s="331"/>
      <c r="DW125" s="331"/>
      <c r="DX125" s="331"/>
      <c r="DY125" s="331"/>
      <c r="DZ125" s="331"/>
      <c r="EA125" s="331"/>
      <c r="EB125" s="331"/>
      <c r="EC125" s="331"/>
      <c r="ED125" s="331"/>
      <c r="EE125" s="331"/>
      <c r="EF125" s="331"/>
      <c r="EG125" s="331"/>
      <c r="EH125" s="331"/>
      <c r="EI125" s="331"/>
      <c r="EJ125" s="331"/>
      <c r="EK125" s="331"/>
      <c r="EL125" s="331"/>
      <c r="EM125" s="331"/>
      <c r="EN125" s="331"/>
      <c r="EO125" s="331"/>
      <c r="EP125" s="331"/>
      <c r="EQ125" s="331"/>
      <c r="ER125" s="331"/>
      <c r="ES125" s="331"/>
      <c r="ET125" s="331"/>
      <c r="EU125" s="331"/>
      <c r="EV125" s="331"/>
      <c r="EW125" s="331"/>
      <c r="EX125" s="331"/>
      <c r="EY125" s="331"/>
      <c r="EZ125" s="331"/>
      <c r="FA125" s="331"/>
      <c r="FB125" s="331"/>
      <c r="FC125" s="331"/>
      <c r="FD125" s="331"/>
      <c r="FE125" s="331"/>
      <c r="FF125" s="331"/>
      <c r="FG125" s="331"/>
      <c r="FH125" s="331"/>
      <c r="FI125" s="331"/>
      <c r="FJ125" s="331"/>
      <c r="FK125" s="331"/>
      <c r="FL125" s="331"/>
      <c r="FM125" s="331"/>
      <c r="FN125" s="331"/>
      <c r="FO125" s="331"/>
      <c r="FP125" s="331"/>
      <c r="FQ125" s="331"/>
      <c r="FR125" s="331"/>
      <c r="FS125" s="331"/>
      <c r="FT125" s="331"/>
      <c r="FU125" s="331"/>
      <c r="FV125" s="331"/>
      <c r="FW125" s="331"/>
      <c r="FX125" s="331"/>
      <c r="FY125" s="331"/>
      <c r="FZ125" s="331"/>
      <c r="GA125" s="331"/>
      <c r="GB125" s="331"/>
      <c r="GC125" s="331"/>
      <c r="GD125" s="331"/>
      <c r="GE125" s="331"/>
      <c r="GF125" s="331"/>
      <c r="GG125" s="331"/>
      <c r="GH125" s="331"/>
      <c r="GI125" s="331"/>
      <c r="GJ125" s="331"/>
      <c r="GK125" s="331"/>
      <c r="GL125" s="331"/>
      <c r="GM125" s="331"/>
      <c r="GN125" s="331"/>
      <c r="GO125" s="331"/>
      <c r="GP125" s="331"/>
      <c r="GQ125" s="331"/>
      <c r="GR125" s="331"/>
      <c r="GS125" s="331"/>
      <c r="GT125" s="331"/>
      <c r="GU125" s="331"/>
      <c r="GV125" s="331"/>
      <c r="GW125" s="331"/>
      <c r="GX125" s="331"/>
      <c r="GY125" s="331"/>
      <c r="GZ125" s="331"/>
      <c r="HA125" s="331"/>
      <c r="HB125" s="331"/>
      <c r="HC125" s="331"/>
      <c r="HD125" s="331"/>
      <c r="HE125" s="331"/>
      <c r="HF125" s="331"/>
      <c r="HG125" s="331"/>
      <c r="HH125" s="331"/>
      <c r="HI125" s="331"/>
      <c r="HJ125" s="331"/>
      <c r="HK125" s="331"/>
      <c r="HL125" s="331"/>
      <c r="HM125" s="331"/>
      <c r="HN125" s="331"/>
      <c r="HO125" s="331"/>
      <c r="HP125" s="331"/>
      <c r="HQ125" s="331"/>
      <c r="HR125" s="331"/>
      <c r="HS125" s="331"/>
      <c r="HT125" s="331"/>
      <c r="HU125" s="331"/>
      <c r="HV125" s="331"/>
      <c r="HW125" s="331"/>
      <c r="HX125" s="331"/>
      <c r="HY125" s="331"/>
      <c r="HZ125" s="331"/>
      <c r="IA125" s="331"/>
      <c r="IB125" s="331"/>
      <c r="IC125" s="331"/>
      <c r="ID125" s="331"/>
      <c r="IE125" s="331"/>
      <c r="IF125" s="331"/>
      <c r="IG125" s="331"/>
      <c r="IH125" s="331"/>
      <c r="II125" s="331"/>
      <c r="IJ125" s="331"/>
      <c r="IK125" s="331"/>
      <c r="IL125" s="331"/>
      <c r="IM125" s="331"/>
      <c r="IN125" s="331"/>
      <c r="IO125" s="331"/>
      <c r="IP125" s="331"/>
      <c r="IQ125" s="331"/>
      <c r="IR125" s="331"/>
      <c r="IS125" s="331"/>
      <c r="IT125" s="331"/>
      <c r="IU125" s="331"/>
      <c r="IV125" s="331"/>
    </row>
    <row r="126" spans="1:256" ht="15" customHeight="1" x14ac:dyDescent="0.3">
      <c r="A126" s="330"/>
      <c r="B126" s="330"/>
      <c r="C126" s="342"/>
      <c r="D126" s="351" t="s">
        <v>259</v>
      </c>
      <c r="E126" s="345"/>
      <c r="F126" s="345"/>
      <c r="G126" s="345"/>
      <c r="H126" s="1165" t="s">
        <v>1013</v>
      </c>
      <c r="I126" s="1166"/>
      <c r="J126" s="1166"/>
      <c r="K126" s="1166"/>
      <c r="L126" s="1166"/>
      <c r="M126" s="1166"/>
      <c r="N126" s="1166"/>
      <c r="O126" s="1166"/>
      <c r="P126" s="1166"/>
      <c r="Q126" s="1166"/>
      <c r="R126" s="1167"/>
      <c r="S126" s="331"/>
      <c r="T126" s="331"/>
      <c r="U126" s="331"/>
      <c r="V126" s="331"/>
      <c r="W126" s="331"/>
      <c r="X126" s="331"/>
      <c r="Y126" s="331"/>
      <c r="Z126" s="331"/>
      <c r="AA126" s="331"/>
      <c r="AB126" s="331"/>
      <c r="AC126" s="331"/>
      <c r="AD126" s="331"/>
      <c r="AE126" s="331"/>
      <c r="AF126" s="331"/>
      <c r="AG126" s="331"/>
      <c r="AH126" s="331"/>
      <c r="AI126" s="331"/>
      <c r="AJ126" s="331"/>
      <c r="AK126" s="331"/>
      <c r="AL126" s="331"/>
      <c r="AM126" s="331"/>
      <c r="AN126" s="331"/>
      <c r="AO126" s="331"/>
      <c r="AP126" s="331"/>
      <c r="AQ126" s="331"/>
      <c r="AR126" s="331"/>
      <c r="AS126" s="331"/>
      <c r="AT126" s="331"/>
      <c r="AU126" s="331"/>
      <c r="AV126" s="331"/>
      <c r="AW126" s="331"/>
      <c r="AX126" s="331"/>
      <c r="AY126" s="331"/>
      <c r="AZ126" s="331"/>
      <c r="BA126" s="331"/>
      <c r="BB126" s="331"/>
      <c r="BC126" s="331"/>
      <c r="BD126" s="331"/>
      <c r="BE126" s="331"/>
      <c r="BF126" s="331"/>
      <c r="BG126" s="331"/>
      <c r="BH126" s="331"/>
      <c r="BI126" s="331"/>
      <c r="BJ126" s="331"/>
      <c r="BK126" s="331"/>
      <c r="BL126" s="331"/>
      <c r="BM126" s="331"/>
      <c r="BN126" s="331"/>
      <c r="BO126" s="331"/>
      <c r="BP126" s="331"/>
      <c r="BQ126" s="331"/>
      <c r="BR126" s="331"/>
      <c r="BS126" s="331"/>
      <c r="BT126" s="331"/>
      <c r="BU126" s="331"/>
      <c r="BV126" s="331"/>
      <c r="BW126" s="331"/>
      <c r="BX126" s="331"/>
      <c r="BY126" s="331"/>
      <c r="BZ126" s="331"/>
      <c r="CA126" s="331"/>
      <c r="CB126" s="331"/>
      <c r="CC126" s="331"/>
      <c r="CD126" s="331"/>
      <c r="CE126" s="331"/>
      <c r="CF126" s="331"/>
      <c r="CG126" s="331"/>
      <c r="CH126" s="331"/>
      <c r="CI126" s="331"/>
      <c r="CJ126" s="331"/>
      <c r="CK126" s="331"/>
      <c r="CL126" s="331"/>
      <c r="CM126" s="331"/>
      <c r="CN126" s="331"/>
      <c r="CO126" s="331"/>
      <c r="CP126" s="331"/>
      <c r="CQ126" s="331"/>
      <c r="CR126" s="331"/>
      <c r="CS126" s="331"/>
      <c r="CT126" s="331"/>
      <c r="CU126" s="331"/>
      <c r="CV126" s="331"/>
      <c r="CW126" s="331"/>
      <c r="CX126" s="331"/>
      <c r="CY126" s="331"/>
      <c r="CZ126" s="331"/>
      <c r="DA126" s="331"/>
      <c r="DB126" s="331"/>
      <c r="DC126" s="331"/>
      <c r="DD126" s="331"/>
      <c r="DE126" s="331"/>
      <c r="DF126" s="331"/>
      <c r="DG126" s="331"/>
      <c r="DH126" s="331"/>
      <c r="DI126" s="331"/>
      <c r="DJ126" s="331"/>
      <c r="DK126" s="331"/>
      <c r="DL126" s="331"/>
      <c r="DM126" s="331"/>
      <c r="DN126" s="331"/>
      <c r="DO126" s="331"/>
      <c r="DP126" s="331"/>
      <c r="DQ126" s="331"/>
      <c r="DR126" s="331"/>
      <c r="DS126" s="331"/>
      <c r="DT126" s="331"/>
      <c r="DU126" s="331"/>
      <c r="DV126" s="331"/>
      <c r="DW126" s="331"/>
      <c r="DX126" s="331"/>
      <c r="DY126" s="331"/>
      <c r="DZ126" s="331"/>
      <c r="EA126" s="331"/>
      <c r="EB126" s="331"/>
      <c r="EC126" s="331"/>
      <c r="ED126" s="331"/>
      <c r="EE126" s="331"/>
      <c r="EF126" s="331"/>
      <c r="EG126" s="331"/>
      <c r="EH126" s="331"/>
      <c r="EI126" s="331"/>
      <c r="EJ126" s="331"/>
      <c r="EK126" s="331"/>
      <c r="EL126" s="331"/>
      <c r="EM126" s="331"/>
      <c r="EN126" s="331"/>
      <c r="EO126" s="331"/>
      <c r="EP126" s="331"/>
      <c r="EQ126" s="331"/>
      <c r="ER126" s="331"/>
      <c r="ES126" s="331"/>
      <c r="ET126" s="331"/>
      <c r="EU126" s="331"/>
      <c r="EV126" s="331"/>
      <c r="EW126" s="331"/>
      <c r="EX126" s="331"/>
      <c r="EY126" s="331"/>
      <c r="EZ126" s="331"/>
      <c r="FA126" s="331"/>
      <c r="FB126" s="331"/>
      <c r="FC126" s="331"/>
      <c r="FD126" s="331"/>
      <c r="FE126" s="331"/>
      <c r="FF126" s="331"/>
      <c r="FG126" s="331"/>
      <c r="FH126" s="331"/>
      <c r="FI126" s="331"/>
      <c r="FJ126" s="331"/>
      <c r="FK126" s="331"/>
      <c r="FL126" s="331"/>
      <c r="FM126" s="331"/>
      <c r="FN126" s="331"/>
      <c r="FO126" s="331"/>
      <c r="FP126" s="331"/>
      <c r="FQ126" s="331"/>
      <c r="FR126" s="331"/>
      <c r="FS126" s="331"/>
      <c r="FT126" s="331"/>
      <c r="FU126" s="331"/>
      <c r="FV126" s="331"/>
      <c r="FW126" s="331"/>
      <c r="FX126" s="331"/>
      <c r="FY126" s="331"/>
      <c r="FZ126" s="331"/>
      <c r="GA126" s="331"/>
      <c r="GB126" s="331"/>
      <c r="GC126" s="331"/>
      <c r="GD126" s="331"/>
      <c r="GE126" s="331"/>
      <c r="GF126" s="331"/>
      <c r="GG126" s="331"/>
      <c r="GH126" s="331"/>
      <c r="GI126" s="331"/>
      <c r="GJ126" s="331"/>
      <c r="GK126" s="331"/>
      <c r="GL126" s="331"/>
      <c r="GM126" s="331"/>
      <c r="GN126" s="331"/>
      <c r="GO126" s="331"/>
      <c r="GP126" s="331"/>
      <c r="GQ126" s="331"/>
      <c r="GR126" s="331"/>
      <c r="GS126" s="331"/>
      <c r="GT126" s="331"/>
      <c r="GU126" s="331"/>
      <c r="GV126" s="331"/>
      <c r="GW126" s="331"/>
      <c r="GX126" s="331"/>
      <c r="GY126" s="331"/>
      <c r="GZ126" s="331"/>
      <c r="HA126" s="331"/>
      <c r="HB126" s="331"/>
      <c r="HC126" s="331"/>
      <c r="HD126" s="331"/>
      <c r="HE126" s="331"/>
      <c r="HF126" s="331"/>
      <c r="HG126" s="331"/>
      <c r="HH126" s="331"/>
      <c r="HI126" s="331"/>
      <c r="HJ126" s="331"/>
      <c r="HK126" s="331"/>
      <c r="HL126" s="331"/>
      <c r="HM126" s="331"/>
      <c r="HN126" s="331"/>
      <c r="HO126" s="331"/>
      <c r="HP126" s="331"/>
      <c r="HQ126" s="331"/>
      <c r="HR126" s="331"/>
      <c r="HS126" s="331"/>
      <c r="HT126" s="331"/>
      <c r="HU126" s="331"/>
      <c r="HV126" s="331"/>
      <c r="HW126" s="331"/>
      <c r="HX126" s="331"/>
      <c r="HY126" s="331"/>
      <c r="HZ126" s="331"/>
      <c r="IA126" s="331"/>
      <c r="IB126" s="331"/>
      <c r="IC126" s="331"/>
      <c r="ID126" s="331"/>
      <c r="IE126" s="331"/>
      <c r="IF126" s="331"/>
      <c r="IG126" s="331"/>
      <c r="IH126" s="331"/>
      <c r="II126" s="331"/>
      <c r="IJ126" s="331"/>
      <c r="IK126" s="331"/>
      <c r="IL126" s="331"/>
      <c r="IM126" s="331"/>
      <c r="IN126" s="331"/>
      <c r="IO126" s="331"/>
      <c r="IP126" s="331"/>
      <c r="IQ126" s="331"/>
      <c r="IR126" s="331"/>
      <c r="IS126" s="331"/>
      <c r="IT126" s="331"/>
      <c r="IU126" s="331"/>
      <c r="IV126" s="331"/>
    </row>
    <row r="127" spans="1:256" ht="3.75" customHeight="1" x14ac:dyDescent="0.3">
      <c r="A127" s="330"/>
      <c r="B127" s="330"/>
      <c r="C127" s="339"/>
      <c r="D127" s="352"/>
      <c r="E127" s="345"/>
      <c r="F127" s="345"/>
      <c r="G127" s="345"/>
      <c r="H127" s="1168"/>
      <c r="I127" s="1169"/>
      <c r="J127" s="1169"/>
      <c r="K127" s="1169"/>
      <c r="L127" s="1169"/>
      <c r="M127" s="1169"/>
      <c r="N127" s="1169"/>
      <c r="O127" s="1169"/>
      <c r="P127" s="1169"/>
      <c r="Q127" s="1169"/>
      <c r="R127" s="1170"/>
      <c r="S127" s="331"/>
      <c r="T127" s="331"/>
      <c r="U127" s="331"/>
      <c r="V127" s="331"/>
      <c r="W127" s="331"/>
      <c r="X127" s="331"/>
      <c r="Y127" s="331"/>
      <c r="Z127" s="331"/>
      <c r="AA127" s="331"/>
      <c r="AB127" s="331"/>
      <c r="AC127" s="331"/>
      <c r="AD127" s="331"/>
      <c r="AE127" s="331"/>
      <c r="AF127" s="331"/>
      <c r="AG127" s="331"/>
      <c r="AH127" s="331"/>
      <c r="AI127" s="331"/>
      <c r="AJ127" s="331"/>
      <c r="AK127" s="331"/>
      <c r="AL127" s="331"/>
      <c r="AM127" s="331"/>
      <c r="AN127" s="331"/>
      <c r="AO127" s="331"/>
      <c r="AP127" s="331"/>
      <c r="AQ127" s="331"/>
      <c r="AR127" s="331"/>
      <c r="AS127" s="331"/>
      <c r="AT127" s="331"/>
      <c r="AU127" s="331"/>
      <c r="AV127" s="331"/>
      <c r="AW127" s="331"/>
      <c r="AX127" s="331"/>
      <c r="AY127" s="331"/>
      <c r="AZ127" s="331"/>
      <c r="BA127" s="331"/>
      <c r="BB127" s="331"/>
      <c r="BC127" s="331"/>
      <c r="BD127" s="331"/>
      <c r="BE127" s="331"/>
      <c r="BF127" s="331"/>
      <c r="BG127" s="331"/>
      <c r="BH127" s="331"/>
      <c r="BI127" s="331"/>
      <c r="BJ127" s="331"/>
      <c r="BK127" s="331"/>
      <c r="BL127" s="331"/>
      <c r="BM127" s="331"/>
      <c r="BN127" s="331"/>
      <c r="BO127" s="331"/>
      <c r="BP127" s="331"/>
      <c r="BQ127" s="331"/>
      <c r="BR127" s="331"/>
      <c r="BS127" s="331"/>
      <c r="BT127" s="331"/>
      <c r="BU127" s="331"/>
      <c r="BV127" s="331"/>
      <c r="BW127" s="331"/>
      <c r="BX127" s="331"/>
      <c r="BY127" s="331"/>
      <c r="BZ127" s="331"/>
      <c r="CA127" s="331"/>
      <c r="CB127" s="331"/>
      <c r="CC127" s="331"/>
      <c r="CD127" s="331"/>
      <c r="CE127" s="331"/>
      <c r="CF127" s="331"/>
      <c r="CG127" s="331"/>
      <c r="CH127" s="331"/>
      <c r="CI127" s="331"/>
      <c r="CJ127" s="331"/>
      <c r="CK127" s="331"/>
      <c r="CL127" s="331"/>
      <c r="CM127" s="331"/>
      <c r="CN127" s="331"/>
      <c r="CO127" s="331"/>
      <c r="CP127" s="331"/>
      <c r="CQ127" s="331"/>
      <c r="CR127" s="331"/>
      <c r="CS127" s="331"/>
      <c r="CT127" s="331"/>
      <c r="CU127" s="331"/>
      <c r="CV127" s="331"/>
      <c r="CW127" s="331"/>
      <c r="CX127" s="331"/>
      <c r="CY127" s="331"/>
      <c r="CZ127" s="331"/>
      <c r="DA127" s="331"/>
      <c r="DB127" s="331"/>
      <c r="DC127" s="331"/>
      <c r="DD127" s="331"/>
      <c r="DE127" s="331"/>
      <c r="DF127" s="331"/>
      <c r="DG127" s="331"/>
      <c r="DH127" s="331"/>
      <c r="DI127" s="331"/>
      <c r="DJ127" s="331"/>
      <c r="DK127" s="331"/>
      <c r="DL127" s="331"/>
      <c r="DM127" s="331"/>
      <c r="DN127" s="331"/>
      <c r="DO127" s="331"/>
      <c r="DP127" s="331"/>
      <c r="DQ127" s="331"/>
      <c r="DR127" s="331"/>
      <c r="DS127" s="331"/>
      <c r="DT127" s="331"/>
      <c r="DU127" s="331"/>
      <c r="DV127" s="331"/>
      <c r="DW127" s="331"/>
      <c r="DX127" s="331"/>
      <c r="DY127" s="331"/>
      <c r="DZ127" s="331"/>
      <c r="EA127" s="331"/>
      <c r="EB127" s="331"/>
      <c r="EC127" s="331"/>
      <c r="ED127" s="331"/>
      <c r="EE127" s="331"/>
      <c r="EF127" s="331"/>
      <c r="EG127" s="331"/>
      <c r="EH127" s="331"/>
      <c r="EI127" s="331"/>
      <c r="EJ127" s="331"/>
      <c r="EK127" s="331"/>
      <c r="EL127" s="331"/>
      <c r="EM127" s="331"/>
      <c r="EN127" s="331"/>
      <c r="EO127" s="331"/>
      <c r="EP127" s="331"/>
      <c r="EQ127" s="331"/>
      <c r="ER127" s="331"/>
      <c r="ES127" s="331"/>
      <c r="ET127" s="331"/>
      <c r="EU127" s="331"/>
      <c r="EV127" s="331"/>
      <c r="EW127" s="331"/>
      <c r="EX127" s="331"/>
      <c r="EY127" s="331"/>
      <c r="EZ127" s="331"/>
      <c r="FA127" s="331"/>
      <c r="FB127" s="331"/>
      <c r="FC127" s="331"/>
      <c r="FD127" s="331"/>
      <c r="FE127" s="331"/>
      <c r="FF127" s="331"/>
      <c r="FG127" s="331"/>
      <c r="FH127" s="331"/>
      <c r="FI127" s="331"/>
      <c r="FJ127" s="331"/>
      <c r="FK127" s="331"/>
      <c r="FL127" s="331"/>
      <c r="FM127" s="331"/>
      <c r="FN127" s="331"/>
      <c r="FO127" s="331"/>
      <c r="FP127" s="331"/>
      <c r="FQ127" s="331"/>
      <c r="FR127" s="331"/>
      <c r="FS127" s="331"/>
      <c r="FT127" s="331"/>
      <c r="FU127" s="331"/>
      <c r="FV127" s="331"/>
      <c r="FW127" s="331"/>
      <c r="FX127" s="331"/>
      <c r="FY127" s="331"/>
      <c r="FZ127" s="331"/>
      <c r="GA127" s="331"/>
      <c r="GB127" s="331"/>
      <c r="GC127" s="331"/>
      <c r="GD127" s="331"/>
      <c r="GE127" s="331"/>
      <c r="GF127" s="331"/>
      <c r="GG127" s="331"/>
      <c r="GH127" s="331"/>
      <c r="GI127" s="331"/>
      <c r="GJ127" s="331"/>
      <c r="GK127" s="331"/>
      <c r="GL127" s="331"/>
      <c r="GM127" s="331"/>
      <c r="GN127" s="331"/>
      <c r="GO127" s="331"/>
      <c r="GP127" s="331"/>
      <c r="GQ127" s="331"/>
      <c r="GR127" s="331"/>
      <c r="GS127" s="331"/>
      <c r="GT127" s="331"/>
      <c r="GU127" s="331"/>
      <c r="GV127" s="331"/>
      <c r="GW127" s="331"/>
      <c r="GX127" s="331"/>
      <c r="GY127" s="331"/>
      <c r="GZ127" s="331"/>
      <c r="HA127" s="331"/>
      <c r="HB127" s="331"/>
      <c r="HC127" s="331"/>
      <c r="HD127" s="331"/>
      <c r="HE127" s="331"/>
      <c r="HF127" s="331"/>
      <c r="HG127" s="331"/>
      <c r="HH127" s="331"/>
      <c r="HI127" s="331"/>
      <c r="HJ127" s="331"/>
      <c r="HK127" s="331"/>
      <c r="HL127" s="331"/>
      <c r="HM127" s="331"/>
      <c r="HN127" s="331"/>
      <c r="HO127" s="331"/>
      <c r="HP127" s="331"/>
      <c r="HQ127" s="331"/>
      <c r="HR127" s="331"/>
      <c r="HS127" s="331"/>
      <c r="HT127" s="331"/>
      <c r="HU127" s="331"/>
      <c r="HV127" s="331"/>
      <c r="HW127" s="331"/>
      <c r="HX127" s="331"/>
      <c r="HY127" s="331"/>
      <c r="HZ127" s="331"/>
      <c r="IA127" s="331"/>
      <c r="IB127" s="331"/>
      <c r="IC127" s="331"/>
      <c r="ID127" s="331"/>
      <c r="IE127" s="331"/>
      <c r="IF127" s="331"/>
      <c r="IG127" s="331"/>
      <c r="IH127" s="331"/>
      <c r="II127" s="331"/>
      <c r="IJ127" s="331"/>
      <c r="IK127" s="331"/>
      <c r="IL127" s="331"/>
      <c r="IM127" s="331"/>
      <c r="IN127" s="331"/>
      <c r="IO127" s="331"/>
      <c r="IP127" s="331"/>
      <c r="IQ127" s="331"/>
      <c r="IR127" s="331"/>
      <c r="IS127" s="331"/>
      <c r="IT127" s="331"/>
      <c r="IU127" s="331"/>
      <c r="IV127" s="331"/>
    </row>
    <row r="128" spans="1:256" ht="14.25" customHeight="1" x14ac:dyDescent="0.3">
      <c r="A128" s="330"/>
      <c r="B128" s="330"/>
      <c r="C128" s="342"/>
      <c r="D128" s="351" t="s">
        <v>258</v>
      </c>
      <c r="E128" s="345"/>
      <c r="F128" s="345"/>
      <c r="G128" s="345"/>
      <c r="H128" s="1168"/>
      <c r="I128" s="1169"/>
      <c r="J128" s="1169"/>
      <c r="K128" s="1169"/>
      <c r="L128" s="1169"/>
      <c r="M128" s="1169"/>
      <c r="N128" s="1169"/>
      <c r="O128" s="1169"/>
      <c r="P128" s="1169"/>
      <c r="Q128" s="1169"/>
      <c r="R128" s="1170"/>
      <c r="S128" s="331"/>
      <c r="T128" s="331"/>
      <c r="U128" s="331"/>
      <c r="V128" s="331"/>
      <c r="W128" s="331"/>
      <c r="X128" s="331"/>
      <c r="Y128" s="331"/>
      <c r="Z128" s="331"/>
      <c r="AA128" s="331"/>
      <c r="AB128" s="331"/>
      <c r="AC128" s="331"/>
      <c r="AD128" s="331"/>
      <c r="AE128" s="331"/>
      <c r="AF128" s="331"/>
      <c r="AG128" s="331"/>
      <c r="AH128" s="331"/>
      <c r="AI128" s="331"/>
      <c r="AJ128" s="331"/>
      <c r="AK128" s="331"/>
      <c r="AL128" s="331"/>
      <c r="AM128" s="331"/>
      <c r="AN128" s="331"/>
      <c r="AO128" s="331"/>
      <c r="AP128" s="331"/>
      <c r="AQ128" s="331"/>
      <c r="AR128" s="331"/>
      <c r="AS128" s="331"/>
      <c r="AT128" s="331"/>
      <c r="AU128" s="331"/>
      <c r="AV128" s="331"/>
      <c r="AW128" s="331"/>
      <c r="AX128" s="331"/>
      <c r="AY128" s="331"/>
      <c r="AZ128" s="331"/>
      <c r="BA128" s="331"/>
      <c r="BB128" s="331"/>
      <c r="BC128" s="331"/>
      <c r="BD128" s="331"/>
      <c r="BE128" s="331"/>
      <c r="BF128" s="331"/>
      <c r="BG128" s="331"/>
      <c r="BH128" s="331"/>
      <c r="BI128" s="331"/>
      <c r="BJ128" s="331"/>
      <c r="BK128" s="331"/>
      <c r="BL128" s="331"/>
      <c r="BM128" s="331"/>
      <c r="BN128" s="331"/>
      <c r="BO128" s="331"/>
      <c r="BP128" s="331"/>
      <c r="BQ128" s="331"/>
      <c r="BR128" s="331"/>
      <c r="BS128" s="331"/>
      <c r="BT128" s="331"/>
      <c r="BU128" s="331"/>
      <c r="BV128" s="331"/>
      <c r="BW128" s="331"/>
      <c r="BX128" s="331"/>
      <c r="BY128" s="331"/>
      <c r="BZ128" s="331"/>
      <c r="CA128" s="331"/>
      <c r="CB128" s="331"/>
      <c r="CC128" s="331"/>
      <c r="CD128" s="331"/>
      <c r="CE128" s="331"/>
      <c r="CF128" s="331"/>
      <c r="CG128" s="331"/>
      <c r="CH128" s="331"/>
      <c r="CI128" s="331"/>
      <c r="CJ128" s="331"/>
      <c r="CK128" s="331"/>
      <c r="CL128" s="331"/>
      <c r="CM128" s="331"/>
      <c r="CN128" s="331"/>
      <c r="CO128" s="331"/>
      <c r="CP128" s="331"/>
      <c r="CQ128" s="331"/>
      <c r="CR128" s="331"/>
      <c r="CS128" s="331"/>
      <c r="CT128" s="331"/>
      <c r="CU128" s="331"/>
      <c r="CV128" s="331"/>
      <c r="CW128" s="331"/>
      <c r="CX128" s="331"/>
      <c r="CY128" s="331"/>
      <c r="CZ128" s="331"/>
      <c r="DA128" s="331"/>
      <c r="DB128" s="331"/>
      <c r="DC128" s="331"/>
      <c r="DD128" s="331"/>
      <c r="DE128" s="331"/>
      <c r="DF128" s="331"/>
      <c r="DG128" s="331"/>
      <c r="DH128" s="331"/>
      <c r="DI128" s="331"/>
      <c r="DJ128" s="331"/>
      <c r="DK128" s="331"/>
      <c r="DL128" s="331"/>
      <c r="DM128" s="331"/>
      <c r="DN128" s="331"/>
      <c r="DO128" s="331"/>
      <c r="DP128" s="331"/>
      <c r="DQ128" s="331"/>
      <c r="DR128" s="331"/>
      <c r="DS128" s="331"/>
      <c r="DT128" s="331"/>
      <c r="DU128" s="331"/>
      <c r="DV128" s="331"/>
      <c r="DW128" s="331"/>
      <c r="DX128" s="331"/>
      <c r="DY128" s="331"/>
      <c r="DZ128" s="331"/>
      <c r="EA128" s="331"/>
      <c r="EB128" s="331"/>
      <c r="EC128" s="331"/>
      <c r="ED128" s="331"/>
      <c r="EE128" s="331"/>
      <c r="EF128" s="331"/>
      <c r="EG128" s="331"/>
      <c r="EH128" s="331"/>
      <c r="EI128" s="331"/>
      <c r="EJ128" s="331"/>
      <c r="EK128" s="331"/>
      <c r="EL128" s="331"/>
      <c r="EM128" s="331"/>
      <c r="EN128" s="331"/>
      <c r="EO128" s="331"/>
      <c r="EP128" s="331"/>
      <c r="EQ128" s="331"/>
      <c r="ER128" s="331"/>
      <c r="ES128" s="331"/>
      <c r="ET128" s="331"/>
      <c r="EU128" s="331"/>
      <c r="EV128" s="331"/>
      <c r="EW128" s="331"/>
      <c r="EX128" s="331"/>
      <c r="EY128" s="331"/>
      <c r="EZ128" s="331"/>
      <c r="FA128" s="331"/>
      <c r="FB128" s="331"/>
      <c r="FC128" s="331"/>
      <c r="FD128" s="331"/>
      <c r="FE128" s="331"/>
      <c r="FF128" s="331"/>
      <c r="FG128" s="331"/>
      <c r="FH128" s="331"/>
      <c r="FI128" s="331"/>
      <c r="FJ128" s="331"/>
      <c r="FK128" s="331"/>
      <c r="FL128" s="331"/>
      <c r="FM128" s="331"/>
      <c r="FN128" s="331"/>
      <c r="FO128" s="331"/>
      <c r="FP128" s="331"/>
      <c r="FQ128" s="331"/>
      <c r="FR128" s="331"/>
      <c r="FS128" s="331"/>
      <c r="FT128" s="331"/>
      <c r="FU128" s="331"/>
      <c r="FV128" s="331"/>
      <c r="FW128" s="331"/>
      <c r="FX128" s="331"/>
      <c r="FY128" s="331"/>
      <c r="FZ128" s="331"/>
      <c r="GA128" s="331"/>
      <c r="GB128" s="331"/>
      <c r="GC128" s="331"/>
      <c r="GD128" s="331"/>
      <c r="GE128" s="331"/>
      <c r="GF128" s="331"/>
      <c r="GG128" s="331"/>
      <c r="GH128" s="331"/>
      <c r="GI128" s="331"/>
      <c r="GJ128" s="331"/>
      <c r="GK128" s="331"/>
      <c r="GL128" s="331"/>
      <c r="GM128" s="331"/>
      <c r="GN128" s="331"/>
      <c r="GO128" s="331"/>
      <c r="GP128" s="331"/>
      <c r="GQ128" s="331"/>
      <c r="GR128" s="331"/>
      <c r="GS128" s="331"/>
      <c r="GT128" s="331"/>
      <c r="GU128" s="331"/>
      <c r="GV128" s="331"/>
      <c r="GW128" s="331"/>
      <c r="GX128" s="331"/>
      <c r="GY128" s="331"/>
      <c r="GZ128" s="331"/>
      <c r="HA128" s="331"/>
      <c r="HB128" s="331"/>
      <c r="HC128" s="331"/>
      <c r="HD128" s="331"/>
      <c r="HE128" s="331"/>
      <c r="HF128" s="331"/>
      <c r="HG128" s="331"/>
      <c r="HH128" s="331"/>
      <c r="HI128" s="331"/>
      <c r="HJ128" s="331"/>
      <c r="HK128" s="331"/>
      <c r="HL128" s="331"/>
      <c r="HM128" s="331"/>
      <c r="HN128" s="331"/>
      <c r="HO128" s="331"/>
      <c r="HP128" s="331"/>
      <c r="HQ128" s="331"/>
      <c r="HR128" s="331"/>
      <c r="HS128" s="331"/>
      <c r="HT128" s="331"/>
      <c r="HU128" s="331"/>
      <c r="HV128" s="331"/>
      <c r="HW128" s="331"/>
      <c r="HX128" s="331"/>
      <c r="HY128" s="331"/>
      <c r="HZ128" s="331"/>
      <c r="IA128" s="331"/>
      <c r="IB128" s="331"/>
      <c r="IC128" s="331"/>
      <c r="ID128" s="331"/>
      <c r="IE128" s="331"/>
      <c r="IF128" s="331"/>
      <c r="IG128" s="331"/>
      <c r="IH128" s="331"/>
      <c r="II128" s="331"/>
      <c r="IJ128" s="331"/>
      <c r="IK128" s="331"/>
      <c r="IL128" s="331"/>
      <c r="IM128" s="331"/>
      <c r="IN128" s="331"/>
      <c r="IO128" s="331"/>
      <c r="IP128" s="331"/>
      <c r="IQ128" s="331"/>
      <c r="IR128" s="331"/>
      <c r="IS128" s="331"/>
      <c r="IT128" s="331"/>
      <c r="IU128" s="331"/>
      <c r="IV128" s="331"/>
    </row>
    <row r="129" spans="1:256" ht="5.25" customHeight="1" x14ac:dyDescent="0.3">
      <c r="A129" s="330"/>
      <c r="B129" s="330"/>
      <c r="C129" s="335"/>
      <c r="D129" s="331"/>
      <c r="E129" s="331"/>
      <c r="F129" s="331"/>
      <c r="G129" s="331"/>
      <c r="H129" s="1168"/>
      <c r="I129" s="1169"/>
      <c r="J129" s="1169"/>
      <c r="K129" s="1169"/>
      <c r="L129" s="1169"/>
      <c r="M129" s="1169"/>
      <c r="N129" s="1169"/>
      <c r="O129" s="1169"/>
      <c r="P129" s="1169"/>
      <c r="Q129" s="1169"/>
      <c r="R129" s="1170"/>
      <c r="S129" s="331"/>
      <c r="T129" s="331"/>
      <c r="U129" s="331"/>
      <c r="V129" s="331"/>
      <c r="W129" s="331"/>
      <c r="X129" s="331"/>
      <c r="Y129" s="331"/>
      <c r="Z129" s="331"/>
      <c r="AA129" s="331"/>
      <c r="AB129" s="331"/>
      <c r="AC129" s="331"/>
      <c r="AD129" s="331"/>
      <c r="AE129" s="331"/>
      <c r="AF129" s="331"/>
      <c r="AG129" s="331"/>
      <c r="AH129" s="331"/>
      <c r="AI129" s="331"/>
      <c r="AJ129" s="331"/>
      <c r="AK129" s="331"/>
      <c r="AL129" s="331"/>
      <c r="AM129" s="331"/>
      <c r="AN129" s="331"/>
      <c r="AO129" s="331"/>
      <c r="AP129" s="331"/>
      <c r="AQ129" s="331"/>
      <c r="AR129" s="331"/>
      <c r="AS129" s="331"/>
      <c r="AT129" s="331"/>
      <c r="AU129" s="331"/>
      <c r="AV129" s="331"/>
      <c r="AW129" s="331"/>
      <c r="AX129" s="331"/>
      <c r="AY129" s="331"/>
      <c r="AZ129" s="331"/>
      <c r="BA129" s="331"/>
      <c r="BB129" s="331"/>
      <c r="BC129" s="331"/>
      <c r="BD129" s="331"/>
      <c r="BE129" s="331"/>
      <c r="BF129" s="331"/>
      <c r="BG129" s="331"/>
      <c r="BH129" s="331"/>
      <c r="BI129" s="331"/>
      <c r="BJ129" s="331"/>
      <c r="BK129" s="331"/>
      <c r="BL129" s="331"/>
      <c r="BM129" s="331"/>
      <c r="BN129" s="331"/>
      <c r="BO129" s="331"/>
      <c r="BP129" s="331"/>
      <c r="BQ129" s="331"/>
      <c r="BR129" s="331"/>
      <c r="BS129" s="331"/>
      <c r="BT129" s="331"/>
      <c r="BU129" s="331"/>
      <c r="BV129" s="331"/>
      <c r="BW129" s="331"/>
      <c r="BX129" s="331"/>
      <c r="BY129" s="331"/>
      <c r="BZ129" s="331"/>
      <c r="CA129" s="331"/>
      <c r="CB129" s="331"/>
      <c r="CC129" s="331"/>
      <c r="CD129" s="331"/>
      <c r="CE129" s="331"/>
      <c r="CF129" s="331"/>
      <c r="CG129" s="331"/>
      <c r="CH129" s="331"/>
      <c r="CI129" s="331"/>
      <c r="CJ129" s="331"/>
      <c r="CK129" s="331"/>
      <c r="CL129" s="331"/>
      <c r="CM129" s="331"/>
      <c r="CN129" s="331"/>
      <c r="CO129" s="331"/>
      <c r="CP129" s="331"/>
      <c r="CQ129" s="331"/>
      <c r="CR129" s="331"/>
      <c r="CS129" s="331"/>
      <c r="CT129" s="331"/>
      <c r="CU129" s="331"/>
      <c r="CV129" s="331"/>
      <c r="CW129" s="331"/>
      <c r="CX129" s="331"/>
      <c r="CY129" s="331"/>
      <c r="CZ129" s="331"/>
      <c r="DA129" s="331"/>
      <c r="DB129" s="331"/>
      <c r="DC129" s="331"/>
      <c r="DD129" s="331"/>
      <c r="DE129" s="331"/>
      <c r="DF129" s="331"/>
      <c r="DG129" s="331"/>
      <c r="DH129" s="331"/>
      <c r="DI129" s="331"/>
      <c r="DJ129" s="331"/>
      <c r="DK129" s="331"/>
      <c r="DL129" s="331"/>
      <c r="DM129" s="331"/>
      <c r="DN129" s="331"/>
      <c r="DO129" s="331"/>
      <c r="DP129" s="331"/>
      <c r="DQ129" s="331"/>
      <c r="DR129" s="331"/>
      <c r="DS129" s="331"/>
      <c r="DT129" s="331"/>
      <c r="DU129" s="331"/>
      <c r="DV129" s="331"/>
      <c r="DW129" s="331"/>
      <c r="DX129" s="331"/>
      <c r="DY129" s="331"/>
      <c r="DZ129" s="331"/>
      <c r="EA129" s="331"/>
      <c r="EB129" s="331"/>
      <c r="EC129" s="331"/>
      <c r="ED129" s="331"/>
      <c r="EE129" s="331"/>
      <c r="EF129" s="331"/>
      <c r="EG129" s="331"/>
      <c r="EH129" s="331"/>
      <c r="EI129" s="331"/>
      <c r="EJ129" s="331"/>
      <c r="EK129" s="331"/>
      <c r="EL129" s="331"/>
      <c r="EM129" s="331"/>
      <c r="EN129" s="331"/>
      <c r="EO129" s="331"/>
      <c r="EP129" s="331"/>
      <c r="EQ129" s="331"/>
      <c r="ER129" s="331"/>
      <c r="ES129" s="331"/>
      <c r="ET129" s="331"/>
      <c r="EU129" s="331"/>
      <c r="EV129" s="331"/>
      <c r="EW129" s="331"/>
      <c r="EX129" s="331"/>
      <c r="EY129" s="331"/>
      <c r="EZ129" s="331"/>
      <c r="FA129" s="331"/>
      <c r="FB129" s="331"/>
      <c r="FC129" s="331"/>
      <c r="FD129" s="331"/>
      <c r="FE129" s="331"/>
      <c r="FF129" s="331"/>
      <c r="FG129" s="331"/>
      <c r="FH129" s="331"/>
      <c r="FI129" s="331"/>
      <c r="FJ129" s="331"/>
      <c r="FK129" s="331"/>
      <c r="FL129" s="331"/>
      <c r="FM129" s="331"/>
      <c r="FN129" s="331"/>
      <c r="FO129" s="331"/>
      <c r="FP129" s="331"/>
      <c r="FQ129" s="331"/>
      <c r="FR129" s="331"/>
      <c r="FS129" s="331"/>
      <c r="FT129" s="331"/>
      <c r="FU129" s="331"/>
      <c r="FV129" s="331"/>
      <c r="FW129" s="331"/>
      <c r="FX129" s="331"/>
      <c r="FY129" s="331"/>
      <c r="FZ129" s="331"/>
      <c r="GA129" s="331"/>
      <c r="GB129" s="331"/>
      <c r="GC129" s="331"/>
      <c r="GD129" s="331"/>
      <c r="GE129" s="331"/>
      <c r="GF129" s="331"/>
      <c r="GG129" s="331"/>
      <c r="GH129" s="331"/>
      <c r="GI129" s="331"/>
      <c r="GJ129" s="331"/>
      <c r="GK129" s="331"/>
      <c r="GL129" s="331"/>
      <c r="GM129" s="331"/>
      <c r="GN129" s="331"/>
      <c r="GO129" s="331"/>
      <c r="GP129" s="331"/>
      <c r="GQ129" s="331"/>
      <c r="GR129" s="331"/>
      <c r="GS129" s="331"/>
      <c r="GT129" s="331"/>
      <c r="GU129" s="331"/>
      <c r="GV129" s="331"/>
      <c r="GW129" s="331"/>
      <c r="GX129" s="331"/>
      <c r="GY129" s="331"/>
      <c r="GZ129" s="331"/>
      <c r="HA129" s="331"/>
      <c r="HB129" s="331"/>
      <c r="HC129" s="331"/>
      <c r="HD129" s="331"/>
      <c r="HE129" s="331"/>
      <c r="HF129" s="331"/>
      <c r="HG129" s="331"/>
      <c r="HH129" s="331"/>
      <c r="HI129" s="331"/>
      <c r="HJ129" s="331"/>
      <c r="HK129" s="331"/>
      <c r="HL129" s="331"/>
      <c r="HM129" s="331"/>
      <c r="HN129" s="331"/>
      <c r="HO129" s="331"/>
      <c r="HP129" s="331"/>
      <c r="HQ129" s="331"/>
      <c r="HR129" s="331"/>
      <c r="HS129" s="331"/>
      <c r="HT129" s="331"/>
      <c r="HU129" s="331"/>
      <c r="HV129" s="331"/>
      <c r="HW129" s="331"/>
      <c r="HX129" s="331"/>
      <c r="HY129" s="331"/>
      <c r="HZ129" s="331"/>
      <c r="IA129" s="331"/>
      <c r="IB129" s="331"/>
      <c r="IC129" s="331"/>
      <c r="ID129" s="331"/>
      <c r="IE129" s="331"/>
      <c r="IF129" s="331"/>
      <c r="IG129" s="331"/>
      <c r="IH129" s="331"/>
      <c r="II129" s="331"/>
      <c r="IJ129" s="331"/>
      <c r="IK129" s="331"/>
      <c r="IL129" s="331"/>
      <c r="IM129" s="331"/>
      <c r="IN129" s="331"/>
      <c r="IO129" s="331"/>
      <c r="IP129" s="331"/>
      <c r="IQ129" s="331"/>
      <c r="IR129" s="331"/>
      <c r="IS129" s="331"/>
      <c r="IT129" s="331"/>
      <c r="IU129" s="331"/>
      <c r="IV129" s="331"/>
    </row>
    <row r="130" spans="1:256" ht="14.25" customHeight="1" x14ac:dyDescent="0.3">
      <c r="A130" s="330"/>
      <c r="B130" s="330"/>
      <c r="C130" s="342"/>
      <c r="D130" s="351" t="s">
        <v>257</v>
      </c>
      <c r="E130" s="331"/>
      <c r="F130" s="331"/>
      <c r="G130" s="331"/>
      <c r="H130" s="1168"/>
      <c r="I130" s="1169"/>
      <c r="J130" s="1169"/>
      <c r="K130" s="1169"/>
      <c r="L130" s="1169"/>
      <c r="M130" s="1169"/>
      <c r="N130" s="1169"/>
      <c r="O130" s="1169"/>
      <c r="P130" s="1169"/>
      <c r="Q130" s="1169"/>
      <c r="R130" s="1170"/>
      <c r="S130" s="331"/>
      <c r="T130" s="331"/>
      <c r="U130" s="331"/>
      <c r="V130" s="331"/>
      <c r="W130" s="331"/>
      <c r="X130" s="331"/>
      <c r="Y130" s="331"/>
      <c r="Z130" s="331"/>
      <c r="AA130" s="331"/>
      <c r="AB130" s="331"/>
      <c r="AC130" s="331"/>
      <c r="AD130" s="331"/>
      <c r="AE130" s="331"/>
      <c r="AF130" s="331"/>
      <c r="AG130" s="331"/>
      <c r="AH130" s="331"/>
      <c r="AI130" s="331"/>
      <c r="AJ130" s="331"/>
      <c r="AK130" s="331"/>
      <c r="AL130" s="331"/>
      <c r="AM130" s="331"/>
      <c r="AN130" s="331"/>
      <c r="AO130" s="331"/>
      <c r="AP130" s="331"/>
      <c r="AQ130" s="331"/>
      <c r="AR130" s="331"/>
      <c r="AS130" s="331"/>
      <c r="AT130" s="331"/>
      <c r="AU130" s="331"/>
      <c r="AV130" s="331"/>
      <c r="AW130" s="331"/>
      <c r="AX130" s="331"/>
      <c r="AY130" s="331"/>
      <c r="AZ130" s="331"/>
      <c r="BA130" s="331"/>
      <c r="BB130" s="331"/>
      <c r="BC130" s="331"/>
      <c r="BD130" s="331"/>
      <c r="BE130" s="331"/>
      <c r="BF130" s="331"/>
      <c r="BG130" s="331"/>
      <c r="BH130" s="331"/>
      <c r="BI130" s="331"/>
      <c r="BJ130" s="331"/>
      <c r="BK130" s="331"/>
      <c r="BL130" s="331"/>
      <c r="BM130" s="331"/>
      <c r="BN130" s="331"/>
      <c r="BO130" s="331"/>
      <c r="BP130" s="331"/>
      <c r="BQ130" s="331"/>
      <c r="BR130" s="331"/>
      <c r="BS130" s="331"/>
      <c r="BT130" s="331"/>
      <c r="BU130" s="331"/>
      <c r="BV130" s="331"/>
      <c r="BW130" s="331"/>
      <c r="BX130" s="331"/>
      <c r="BY130" s="331"/>
      <c r="BZ130" s="331"/>
      <c r="CA130" s="331"/>
      <c r="CB130" s="331"/>
      <c r="CC130" s="331"/>
      <c r="CD130" s="331"/>
      <c r="CE130" s="331"/>
      <c r="CF130" s="331"/>
      <c r="CG130" s="331"/>
      <c r="CH130" s="331"/>
      <c r="CI130" s="331"/>
      <c r="CJ130" s="331"/>
      <c r="CK130" s="331"/>
      <c r="CL130" s="331"/>
      <c r="CM130" s="331"/>
      <c r="CN130" s="331"/>
      <c r="CO130" s="331"/>
      <c r="CP130" s="331"/>
      <c r="CQ130" s="331"/>
      <c r="CR130" s="331"/>
      <c r="CS130" s="331"/>
      <c r="CT130" s="331"/>
      <c r="CU130" s="331"/>
      <c r="CV130" s="331"/>
      <c r="CW130" s="331"/>
      <c r="CX130" s="331"/>
      <c r="CY130" s="331"/>
      <c r="CZ130" s="331"/>
      <c r="DA130" s="331"/>
      <c r="DB130" s="331"/>
      <c r="DC130" s="331"/>
      <c r="DD130" s="331"/>
      <c r="DE130" s="331"/>
      <c r="DF130" s="331"/>
      <c r="DG130" s="331"/>
      <c r="DH130" s="331"/>
      <c r="DI130" s="331"/>
      <c r="DJ130" s="331"/>
      <c r="DK130" s="331"/>
      <c r="DL130" s="331"/>
      <c r="DM130" s="331"/>
      <c r="DN130" s="331"/>
      <c r="DO130" s="331"/>
      <c r="DP130" s="331"/>
      <c r="DQ130" s="331"/>
      <c r="DR130" s="331"/>
      <c r="DS130" s="331"/>
      <c r="DT130" s="331"/>
      <c r="DU130" s="331"/>
      <c r="DV130" s="331"/>
      <c r="DW130" s="331"/>
      <c r="DX130" s="331"/>
      <c r="DY130" s="331"/>
      <c r="DZ130" s="331"/>
      <c r="EA130" s="331"/>
      <c r="EB130" s="331"/>
      <c r="EC130" s="331"/>
      <c r="ED130" s="331"/>
      <c r="EE130" s="331"/>
      <c r="EF130" s="331"/>
      <c r="EG130" s="331"/>
      <c r="EH130" s="331"/>
      <c r="EI130" s="331"/>
      <c r="EJ130" s="331"/>
      <c r="EK130" s="331"/>
      <c r="EL130" s="331"/>
      <c r="EM130" s="331"/>
      <c r="EN130" s="331"/>
      <c r="EO130" s="331"/>
      <c r="EP130" s="331"/>
      <c r="EQ130" s="331"/>
      <c r="ER130" s="331"/>
      <c r="ES130" s="331"/>
      <c r="ET130" s="331"/>
      <c r="EU130" s="331"/>
      <c r="EV130" s="331"/>
      <c r="EW130" s="331"/>
      <c r="EX130" s="331"/>
      <c r="EY130" s="331"/>
      <c r="EZ130" s="331"/>
      <c r="FA130" s="331"/>
      <c r="FB130" s="331"/>
      <c r="FC130" s="331"/>
      <c r="FD130" s="331"/>
      <c r="FE130" s="331"/>
      <c r="FF130" s="331"/>
      <c r="FG130" s="331"/>
      <c r="FH130" s="331"/>
      <c r="FI130" s="331"/>
      <c r="FJ130" s="331"/>
      <c r="FK130" s="331"/>
      <c r="FL130" s="331"/>
      <c r="FM130" s="331"/>
      <c r="FN130" s="331"/>
      <c r="FO130" s="331"/>
      <c r="FP130" s="331"/>
      <c r="FQ130" s="331"/>
      <c r="FR130" s="331"/>
      <c r="FS130" s="331"/>
      <c r="FT130" s="331"/>
      <c r="FU130" s="331"/>
      <c r="FV130" s="331"/>
      <c r="FW130" s="331"/>
      <c r="FX130" s="331"/>
      <c r="FY130" s="331"/>
      <c r="FZ130" s="331"/>
      <c r="GA130" s="331"/>
      <c r="GB130" s="331"/>
      <c r="GC130" s="331"/>
      <c r="GD130" s="331"/>
      <c r="GE130" s="331"/>
      <c r="GF130" s="331"/>
      <c r="GG130" s="331"/>
      <c r="GH130" s="331"/>
      <c r="GI130" s="331"/>
      <c r="GJ130" s="331"/>
      <c r="GK130" s="331"/>
      <c r="GL130" s="331"/>
      <c r="GM130" s="331"/>
      <c r="GN130" s="331"/>
      <c r="GO130" s="331"/>
      <c r="GP130" s="331"/>
      <c r="GQ130" s="331"/>
      <c r="GR130" s="331"/>
      <c r="GS130" s="331"/>
      <c r="GT130" s="331"/>
      <c r="GU130" s="331"/>
      <c r="GV130" s="331"/>
      <c r="GW130" s="331"/>
      <c r="GX130" s="331"/>
      <c r="GY130" s="331"/>
      <c r="GZ130" s="331"/>
      <c r="HA130" s="331"/>
      <c r="HB130" s="331"/>
      <c r="HC130" s="331"/>
      <c r="HD130" s="331"/>
      <c r="HE130" s="331"/>
      <c r="HF130" s="331"/>
      <c r="HG130" s="331"/>
      <c r="HH130" s="331"/>
      <c r="HI130" s="331"/>
      <c r="HJ130" s="331"/>
      <c r="HK130" s="331"/>
      <c r="HL130" s="331"/>
      <c r="HM130" s="331"/>
      <c r="HN130" s="331"/>
      <c r="HO130" s="331"/>
      <c r="HP130" s="331"/>
      <c r="HQ130" s="331"/>
      <c r="HR130" s="331"/>
      <c r="HS130" s="331"/>
      <c r="HT130" s="331"/>
      <c r="HU130" s="331"/>
      <c r="HV130" s="331"/>
      <c r="HW130" s="331"/>
      <c r="HX130" s="331"/>
      <c r="HY130" s="331"/>
      <c r="HZ130" s="331"/>
      <c r="IA130" s="331"/>
      <c r="IB130" s="331"/>
      <c r="IC130" s="331"/>
      <c r="ID130" s="331"/>
      <c r="IE130" s="331"/>
      <c r="IF130" s="331"/>
      <c r="IG130" s="331"/>
      <c r="IH130" s="331"/>
      <c r="II130" s="331"/>
      <c r="IJ130" s="331"/>
      <c r="IK130" s="331"/>
      <c r="IL130" s="331"/>
      <c r="IM130" s="331"/>
      <c r="IN130" s="331"/>
      <c r="IO130" s="331"/>
      <c r="IP130" s="331"/>
      <c r="IQ130" s="331"/>
      <c r="IR130" s="331"/>
      <c r="IS130" s="331"/>
      <c r="IT130" s="331"/>
      <c r="IU130" s="331"/>
      <c r="IV130" s="331"/>
    </row>
    <row r="131" spans="1:256" ht="4.5" customHeight="1" x14ac:dyDescent="0.3">
      <c r="A131" s="330"/>
      <c r="B131" s="330"/>
      <c r="C131" s="335"/>
      <c r="D131" s="331"/>
      <c r="E131" s="331"/>
      <c r="F131" s="331"/>
      <c r="G131" s="331"/>
      <c r="H131" s="1168"/>
      <c r="I131" s="1169"/>
      <c r="J131" s="1169"/>
      <c r="K131" s="1169"/>
      <c r="L131" s="1169"/>
      <c r="M131" s="1169"/>
      <c r="N131" s="1169"/>
      <c r="O131" s="1169"/>
      <c r="P131" s="1169"/>
      <c r="Q131" s="1169"/>
      <c r="R131" s="1170"/>
      <c r="S131" s="331"/>
      <c r="T131" s="331"/>
      <c r="U131" s="331"/>
      <c r="V131" s="331"/>
      <c r="W131" s="331"/>
      <c r="X131" s="331"/>
      <c r="Y131" s="331"/>
      <c r="Z131" s="331"/>
      <c r="AA131" s="331"/>
      <c r="AB131" s="331"/>
      <c r="AC131" s="331"/>
      <c r="AD131" s="331"/>
      <c r="AE131" s="331"/>
      <c r="AF131" s="331"/>
      <c r="AG131" s="331"/>
      <c r="AH131" s="331"/>
      <c r="AI131" s="331"/>
      <c r="AJ131" s="331"/>
      <c r="AK131" s="331"/>
      <c r="AL131" s="331"/>
      <c r="AM131" s="331"/>
      <c r="AN131" s="331"/>
      <c r="AO131" s="331"/>
      <c r="AP131" s="331"/>
      <c r="AQ131" s="331"/>
      <c r="AR131" s="331"/>
      <c r="AS131" s="331"/>
      <c r="AT131" s="331"/>
      <c r="AU131" s="331"/>
      <c r="AV131" s="331"/>
      <c r="AW131" s="331"/>
      <c r="AX131" s="331"/>
      <c r="AY131" s="331"/>
      <c r="AZ131" s="331"/>
      <c r="BA131" s="331"/>
      <c r="BB131" s="331"/>
      <c r="BC131" s="331"/>
      <c r="BD131" s="331"/>
      <c r="BE131" s="331"/>
      <c r="BF131" s="331"/>
      <c r="BG131" s="331"/>
      <c r="BH131" s="331"/>
      <c r="BI131" s="331"/>
      <c r="BJ131" s="331"/>
      <c r="BK131" s="331"/>
      <c r="BL131" s="331"/>
      <c r="BM131" s="331"/>
      <c r="BN131" s="331"/>
      <c r="BO131" s="331"/>
      <c r="BP131" s="331"/>
      <c r="BQ131" s="331"/>
      <c r="BR131" s="331"/>
      <c r="BS131" s="331"/>
      <c r="BT131" s="331"/>
      <c r="BU131" s="331"/>
      <c r="BV131" s="331"/>
      <c r="BW131" s="331"/>
      <c r="BX131" s="331"/>
      <c r="BY131" s="331"/>
      <c r="BZ131" s="331"/>
      <c r="CA131" s="331"/>
      <c r="CB131" s="331"/>
      <c r="CC131" s="331"/>
      <c r="CD131" s="331"/>
      <c r="CE131" s="331"/>
      <c r="CF131" s="331"/>
      <c r="CG131" s="331"/>
      <c r="CH131" s="331"/>
      <c r="CI131" s="331"/>
      <c r="CJ131" s="331"/>
      <c r="CK131" s="331"/>
      <c r="CL131" s="331"/>
      <c r="CM131" s="331"/>
      <c r="CN131" s="331"/>
      <c r="CO131" s="331"/>
      <c r="CP131" s="331"/>
      <c r="CQ131" s="331"/>
      <c r="CR131" s="331"/>
      <c r="CS131" s="331"/>
      <c r="CT131" s="331"/>
      <c r="CU131" s="331"/>
      <c r="CV131" s="331"/>
      <c r="CW131" s="331"/>
      <c r="CX131" s="331"/>
      <c r="CY131" s="331"/>
      <c r="CZ131" s="331"/>
      <c r="DA131" s="331"/>
      <c r="DB131" s="331"/>
      <c r="DC131" s="331"/>
      <c r="DD131" s="331"/>
      <c r="DE131" s="331"/>
      <c r="DF131" s="331"/>
      <c r="DG131" s="331"/>
      <c r="DH131" s="331"/>
      <c r="DI131" s="331"/>
      <c r="DJ131" s="331"/>
      <c r="DK131" s="331"/>
      <c r="DL131" s="331"/>
      <c r="DM131" s="331"/>
      <c r="DN131" s="331"/>
      <c r="DO131" s="331"/>
      <c r="DP131" s="331"/>
      <c r="DQ131" s="331"/>
      <c r="DR131" s="331"/>
      <c r="DS131" s="331"/>
      <c r="DT131" s="331"/>
      <c r="DU131" s="331"/>
      <c r="DV131" s="331"/>
      <c r="DW131" s="331"/>
      <c r="DX131" s="331"/>
      <c r="DY131" s="331"/>
      <c r="DZ131" s="331"/>
      <c r="EA131" s="331"/>
      <c r="EB131" s="331"/>
      <c r="EC131" s="331"/>
      <c r="ED131" s="331"/>
      <c r="EE131" s="331"/>
      <c r="EF131" s="331"/>
      <c r="EG131" s="331"/>
      <c r="EH131" s="331"/>
      <c r="EI131" s="331"/>
      <c r="EJ131" s="331"/>
      <c r="EK131" s="331"/>
      <c r="EL131" s="331"/>
      <c r="EM131" s="331"/>
      <c r="EN131" s="331"/>
      <c r="EO131" s="331"/>
      <c r="EP131" s="331"/>
      <c r="EQ131" s="331"/>
      <c r="ER131" s="331"/>
      <c r="ES131" s="331"/>
      <c r="ET131" s="331"/>
      <c r="EU131" s="331"/>
      <c r="EV131" s="331"/>
      <c r="EW131" s="331"/>
      <c r="EX131" s="331"/>
      <c r="EY131" s="331"/>
      <c r="EZ131" s="331"/>
      <c r="FA131" s="331"/>
      <c r="FB131" s="331"/>
      <c r="FC131" s="331"/>
      <c r="FD131" s="331"/>
      <c r="FE131" s="331"/>
      <c r="FF131" s="331"/>
      <c r="FG131" s="331"/>
      <c r="FH131" s="331"/>
      <c r="FI131" s="331"/>
      <c r="FJ131" s="331"/>
      <c r="FK131" s="331"/>
      <c r="FL131" s="331"/>
      <c r="FM131" s="331"/>
      <c r="FN131" s="331"/>
      <c r="FO131" s="331"/>
      <c r="FP131" s="331"/>
      <c r="FQ131" s="331"/>
      <c r="FR131" s="331"/>
      <c r="FS131" s="331"/>
      <c r="FT131" s="331"/>
      <c r="FU131" s="331"/>
      <c r="FV131" s="331"/>
      <c r="FW131" s="331"/>
      <c r="FX131" s="331"/>
      <c r="FY131" s="331"/>
      <c r="FZ131" s="331"/>
      <c r="GA131" s="331"/>
      <c r="GB131" s="331"/>
      <c r="GC131" s="331"/>
      <c r="GD131" s="331"/>
      <c r="GE131" s="331"/>
      <c r="GF131" s="331"/>
      <c r="GG131" s="331"/>
      <c r="GH131" s="331"/>
      <c r="GI131" s="331"/>
      <c r="GJ131" s="331"/>
      <c r="GK131" s="331"/>
      <c r="GL131" s="331"/>
      <c r="GM131" s="331"/>
      <c r="GN131" s="331"/>
      <c r="GO131" s="331"/>
      <c r="GP131" s="331"/>
      <c r="GQ131" s="331"/>
      <c r="GR131" s="331"/>
      <c r="GS131" s="331"/>
      <c r="GT131" s="331"/>
      <c r="GU131" s="331"/>
      <c r="GV131" s="331"/>
      <c r="GW131" s="331"/>
      <c r="GX131" s="331"/>
      <c r="GY131" s="331"/>
      <c r="GZ131" s="331"/>
      <c r="HA131" s="331"/>
      <c r="HB131" s="331"/>
      <c r="HC131" s="331"/>
      <c r="HD131" s="331"/>
      <c r="HE131" s="331"/>
      <c r="HF131" s="331"/>
      <c r="HG131" s="331"/>
      <c r="HH131" s="331"/>
      <c r="HI131" s="331"/>
      <c r="HJ131" s="331"/>
      <c r="HK131" s="331"/>
      <c r="HL131" s="331"/>
      <c r="HM131" s="331"/>
      <c r="HN131" s="331"/>
      <c r="HO131" s="331"/>
      <c r="HP131" s="331"/>
      <c r="HQ131" s="331"/>
      <c r="HR131" s="331"/>
      <c r="HS131" s="331"/>
      <c r="HT131" s="331"/>
      <c r="HU131" s="331"/>
      <c r="HV131" s="331"/>
      <c r="HW131" s="331"/>
      <c r="HX131" s="331"/>
      <c r="HY131" s="331"/>
      <c r="HZ131" s="331"/>
      <c r="IA131" s="331"/>
      <c r="IB131" s="331"/>
      <c r="IC131" s="331"/>
      <c r="ID131" s="331"/>
      <c r="IE131" s="331"/>
      <c r="IF131" s="331"/>
      <c r="IG131" s="331"/>
      <c r="IH131" s="331"/>
      <c r="II131" s="331"/>
      <c r="IJ131" s="331"/>
      <c r="IK131" s="331"/>
      <c r="IL131" s="331"/>
      <c r="IM131" s="331"/>
      <c r="IN131" s="331"/>
      <c r="IO131" s="331"/>
      <c r="IP131" s="331"/>
      <c r="IQ131" s="331"/>
      <c r="IR131" s="331"/>
      <c r="IS131" s="331"/>
      <c r="IT131" s="331"/>
      <c r="IU131" s="331"/>
      <c r="IV131" s="331"/>
    </row>
    <row r="132" spans="1:256" ht="15.75" customHeight="1" x14ac:dyDescent="0.3">
      <c r="A132" s="330"/>
      <c r="B132" s="330"/>
      <c r="C132" s="342"/>
      <c r="D132" s="351" t="s">
        <v>212</v>
      </c>
      <c r="E132" s="331"/>
      <c r="F132" s="331"/>
      <c r="G132" s="331"/>
      <c r="H132" s="1171"/>
      <c r="I132" s="1172"/>
      <c r="J132" s="1172"/>
      <c r="K132" s="1172"/>
      <c r="L132" s="1172"/>
      <c r="M132" s="1172"/>
      <c r="N132" s="1172"/>
      <c r="O132" s="1172"/>
      <c r="P132" s="1172"/>
      <c r="Q132" s="1172"/>
      <c r="R132" s="1173"/>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1"/>
      <c r="AY132" s="331"/>
      <c r="AZ132" s="331"/>
      <c r="BA132" s="331"/>
      <c r="BB132" s="331"/>
      <c r="BC132" s="331"/>
      <c r="BD132" s="331"/>
      <c r="BE132" s="331"/>
      <c r="BF132" s="331"/>
      <c r="BG132" s="331"/>
      <c r="BH132" s="331"/>
      <c r="BI132" s="331"/>
      <c r="BJ132" s="331"/>
      <c r="BK132" s="331"/>
      <c r="BL132" s="331"/>
      <c r="BM132" s="331"/>
      <c r="BN132" s="331"/>
      <c r="BO132" s="331"/>
      <c r="BP132" s="331"/>
      <c r="BQ132" s="331"/>
      <c r="BR132" s="331"/>
      <c r="BS132" s="331"/>
      <c r="BT132" s="331"/>
      <c r="BU132" s="331"/>
      <c r="BV132" s="331"/>
      <c r="BW132" s="331"/>
      <c r="BX132" s="331"/>
      <c r="BY132" s="331"/>
      <c r="BZ132" s="331"/>
      <c r="CA132" s="331"/>
      <c r="CB132" s="331"/>
      <c r="CC132" s="331"/>
      <c r="CD132" s="331"/>
      <c r="CE132" s="331"/>
      <c r="CF132" s="331"/>
      <c r="CG132" s="331"/>
      <c r="CH132" s="331"/>
      <c r="CI132" s="331"/>
      <c r="CJ132" s="331"/>
      <c r="CK132" s="331"/>
      <c r="CL132" s="331"/>
      <c r="CM132" s="331"/>
      <c r="CN132" s="331"/>
      <c r="CO132" s="331"/>
      <c r="CP132" s="331"/>
      <c r="CQ132" s="331"/>
      <c r="CR132" s="331"/>
      <c r="CS132" s="331"/>
      <c r="CT132" s="331"/>
      <c r="CU132" s="331"/>
      <c r="CV132" s="331"/>
      <c r="CW132" s="331"/>
      <c r="CX132" s="331"/>
      <c r="CY132" s="331"/>
      <c r="CZ132" s="331"/>
      <c r="DA132" s="331"/>
      <c r="DB132" s="331"/>
      <c r="DC132" s="331"/>
      <c r="DD132" s="331"/>
      <c r="DE132" s="331"/>
      <c r="DF132" s="331"/>
      <c r="DG132" s="331"/>
      <c r="DH132" s="331"/>
      <c r="DI132" s="331"/>
      <c r="DJ132" s="331"/>
      <c r="DK132" s="331"/>
      <c r="DL132" s="331"/>
      <c r="DM132" s="331"/>
      <c r="DN132" s="331"/>
      <c r="DO132" s="331"/>
      <c r="DP132" s="331"/>
      <c r="DQ132" s="331"/>
      <c r="DR132" s="331"/>
      <c r="DS132" s="331"/>
      <c r="DT132" s="331"/>
      <c r="DU132" s="331"/>
      <c r="DV132" s="331"/>
      <c r="DW132" s="331"/>
      <c r="DX132" s="331"/>
      <c r="DY132" s="331"/>
      <c r="DZ132" s="331"/>
      <c r="EA132" s="331"/>
      <c r="EB132" s="331"/>
      <c r="EC132" s="331"/>
      <c r="ED132" s="331"/>
      <c r="EE132" s="331"/>
      <c r="EF132" s="331"/>
      <c r="EG132" s="331"/>
      <c r="EH132" s="331"/>
      <c r="EI132" s="331"/>
      <c r="EJ132" s="331"/>
      <c r="EK132" s="331"/>
      <c r="EL132" s="331"/>
      <c r="EM132" s="331"/>
      <c r="EN132" s="331"/>
      <c r="EO132" s="331"/>
      <c r="EP132" s="331"/>
      <c r="EQ132" s="331"/>
      <c r="ER132" s="331"/>
      <c r="ES132" s="331"/>
      <c r="ET132" s="331"/>
      <c r="EU132" s="331"/>
      <c r="EV132" s="331"/>
      <c r="EW132" s="331"/>
      <c r="EX132" s="331"/>
      <c r="EY132" s="331"/>
      <c r="EZ132" s="331"/>
      <c r="FA132" s="331"/>
      <c r="FB132" s="331"/>
      <c r="FC132" s="331"/>
      <c r="FD132" s="331"/>
      <c r="FE132" s="331"/>
      <c r="FF132" s="331"/>
      <c r="FG132" s="331"/>
      <c r="FH132" s="331"/>
      <c r="FI132" s="331"/>
      <c r="FJ132" s="331"/>
      <c r="FK132" s="331"/>
      <c r="FL132" s="331"/>
      <c r="FM132" s="331"/>
      <c r="FN132" s="331"/>
      <c r="FO132" s="331"/>
      <c r="FP132" s="331"/>
      <c r="FQ132" s="331"/>
      <c r="FR132" s="331"/>
      <c r="FS132" s="331"/>
      <c r="FT132" s="331"/>
      <c r="FU132" s="331"/>
      <c r="FV132" s="331"/>
      <c r="FW132" s="331"/>
      <c r="FX132" s="331"/>
      <c r="FY132" s="331"/>
      <c r="FZ132" s="331"/>
      <c r="GA132" s="331"/>
      <c r="GB132" s="331"/>
      <c r="GC132" s="331"/>
      <c r="GD132" s="331"/>
      <c r="GE132" s="331"/>
      <c r="GF132" s="331"/>
      <c r="GG132" s="331"/>
      <c r="GH132" s="331"/>
      <c r="GI132" s="331"/>
      <c r="GJ132" s="331"/>
      <c r="GK132" s="331"/>
      <c r="GL132" s="331"/>
      <c r="GM132" s="331"/>
      <c r="GN132" s="331"/>
      <c r="GO132" s="331"/>
      <c r="GP132" s="331"/>
      <c r="GQ132" s="331"/>
      <c r="GR132" s="331"/>
      <c r="GS132" s="331"/>
      <c r="GT132" s="331"/>
      <c r="GU132" s="331"/>
      <c r="GV132" s="331"/>
      <c r="GW132" s="331"/>
      <c r="GX132" s="331"/>
      <c r="GY132" s="331"/>
      <c r="GZ132" s="331"/>
      <c r="HA132" s="331"/>
      <c r="HB132" s="331"/>
      <c r="HC132" s="331"/>
      <c r="HD132" s="331"/>
      <c r="HE132" s="331"/>
      <c r="HF132" s="331"/>
      <c r="HG132" s="331"/>
      <c r="HH132" s="331"/>
      <c r="HI132" s="331"/>
      <c r="HJ132" s="331"/>
      <c r="HK132" s="331"/>
      <c r="HL132" s="331"/>
      <c r="HM132" s="331"/>
      <c r="HN132" s="331"/>
      <c r="HO132" s="331"/>
      <c r="HP132" s="331"/>
      <c r="HQ132" s="331"/>
      <c r="HR132" s="331"/>
      <c r="HS132" s="331"/>
      <c r="HT132" s="331"/>
      <c r="HU132" s="331"/>
      <c r="HV132" s="331"/>
      <c r="HW132" s="331"/>
      <c r="HX132" s="331"/>
      <c r="HY132" s="331"/>
      <c r="HZ132" s="331"/>
      <c r="IA132" s="331"/>
      <c r="IB132" s="331"/>
      <c r="IC132" s="331"/>
      <c r="ID132" s="331"/>
      <c r="IE132" s="331"/>
      <c r="IF132" s="331"/>
      <c r="IG132" s="331"/>
      <c r="IH132" s="331"/>
      <c r="II132" s="331"/>
      <c r="IJ132" s="331"/>
      <c r="IK132" s="331"/>
      <c r="IL132" s="331"/>
      <c r="IM132" s="331"/>
      <c r="IN132" s="331"/>
      <c r="IO132" s="331"/>
      <c r="IP132" s="331"/>
      <c r="IQ132" s="331"/>
      <c r="IR132" s="331"/>
      <c r="IS132" s="331"/>
      <c r="IT132" s="331"/>
      <c r="IU132" s="331"/>
      <c r="IV132" s="331"/>
    </row>
    <row r="133" spans="1:256" ht="4.5" customHeight="1" x14ac:dyDescent="0.3">
      <c r="A133" s="330"/>
      <c r="B133" s="330"/>
      <c r="C133" s="335"/>
      <c r="D133" s="331"/>
      <c r="E133" s="331"/>
      <c r="F133" s="331"/>
      <c r="G133" s="331"/>
      <c r="H133" s="331"/>
      <c r="I133" s="331"/>
      <c r="J133" s="331"/>
      <c r="K133" s="331"/>
      <c r="L133" s="331"/>
      <c r="M133" s="331"/>
      <c r="N133" s="331"/>
      <c r="O133" s="331"/>
      <c r="P133" s="331"/>
      <c r="Q133" s="331"/>
      <c r="R133" s="331"/>
      <c r="S133" s="331"/>
      <c r="T133" s="331"/>
      <c r="U133" s="331"/>
      <c r="V133" s="331"/>
      <c r="W133" s="331"/>
      <c r="X133" s="331"/>
      <c r="Y133" s="331"/>
      <c r="Z133" s="331"/>
      <c r="AA133" s="331"/>
      <c r="AB133" s="331"/>
      <c r="AC133" s="331"/>
      <c r="AD133" s="331"/>
      <c r="AE133" s="331"/>
      <c r="AF133" s="331"/>
      <c r="AG133" s="331"/>
      <c r="AH133" s="331"/>
      <c r="AI133" s="331"/>
      <c r="AJ133" s="331"/>
      <c r="AK133" s="331"/>
      <c r="AL133" s="331"/>
      <c r="AM133" s="331"/>
      <c r="AN133" s="331"/>
      <c r="AO133" s="331"/>
      <c r="AP133" s="331"/>
      <c r="AQ133" s="331"/>
      <c r="AR133" s="331"/>
      <c r="AS133" s="331"/>
      <c r="AT133" s="331"/>
      <c r="AU133" s="331"/>
      <c r="AV133" s="331"/>
      <c r="AW133" s="331"/>
      <c r="AX133" s="331"/>
      <c r="AY133" s="331"/>
      <c r="AZ133" s="331"/>
      <c r="BA133" s="331"/>
      <c r="BB133" s="331"/>
      <c r="BC133" s="331"/>
      <c r="BD133" s="331"/>
      <c r="BE133" s="331"/>
      <c r="BF133" s="331"/>
      <c r="BG133" s="331"/>
      <c r="BH133" s="331"/>
      <c r="BI133" s="331"/>
      <c r="BJ133" s="331"/>
      <c r="BK133" s="331"/>
      <c r="BL133" s="331"/>
      <c r="BM133" s="331"/>
      <c r="BN133" s="331"/>
      <c r="BO133" s="331"/>
      <c r="BP133" s="331"/>
      <c r="BQ133" s="331"/>
      <c r="BR133" s="331"/>
      <c r="BS133" s="331"/>
      <c r="BT133" s="331"/>
      <c r="BU133" s="331"/>
      <c r="BV133" s="331"/>
      <c r="BW133" s="331"/>
      <c r="BX133" s="331"/>
      <c r="BY133" s="331"/>
      <c r="BZ133" s="331"/>
      <c r="CA133" s="331"/>
      <c r="CB133" s="331"/>
      <c r="CC133" s="331"/>
      <c r="CD133" s="331"/>
      <c r="CE133" s="331"/>
      <c r="CF133" s="331"/>
      <c r="CG133" s="331"/>
      <c r="CH133" s="331"/>
      <c r="CI133" s="331"/>
      <c r="CJ133" s="331"/>
      <c r="CK133" s="331"/>
      <c r="CL133" s="331"/>
      <c r="CM133" s="331"/>
      <c r="CN133" s="331"/>
      <c r="CO133" s="331"/>
      <c r="CP133" s="331"/>
      <c r="CQ133" s="331"/>
      <c r="CR133" s="331"/>
      <c r="CS133" s="331"/>
      <c r="CT133" s="331"/>
      <c r="CU133" s="331"/>
      <c r="CV133" s="331"/>
      <c r="CW133" s="331"/>
      <c r="CX133" s="331"/>
      <c r="CY133" s="331"/>
      <c r="CZ133" s="331"/>
      <c r="DA133" s="331"/>
      <c r="DB133" s="331"/>
      <c r="DC133" s="331"/>
      <c r="DD133" s="331"/>
      <c r="DE133" s="331"/>
      <c r="DF133" s="331"/>
      <c r="DG133" s="331"/>
      <c r="DH133" s="331"/>
      <c r="DI133" s="331"/>
      <c r="DJ133" s="331"/>
      <c r="DK133" s="331"/>
      <c r="DL133" s="331"/>
      <c r="DM133" s="331"/>
      <c r="DN133" s="331"/>
      <c r="DO133" s="331"/>
      <c r="DP133" s="331"/>
      <c r="DQ133" s="331"/>
      <c r="DR133" s="331"/>
      <c r="DS133" s="331"/>
      <c r="DT133" s="331"/>
      <c r="DU133" s="331"/>
      <c r="DV133" s="331"/>
      <c r="DW133" s="331"/>
      <c r="DX133" s="331"/>
      <c r="DY133" s="331"/>
      <c r="DZ133" s="331"/>
      <c r="EA133" s="331"/>
      <c r="EB133" s="331"/>
      <c r="EC133" s="331"/>
      <c r="ED133" s="331"/>
      <c r="EE133" s="331"/>
      <c r="EF133" s="331"/>
      <c r="EG133" s="331"/>
      <c r="EH133" s="331"/>
      <c r="EI133" s="331"/>
      <c r="EJ133" s="331"/>
      <c r="EK133" s="331"/>
      <c r="EL133" s="331"/>
      <c r="EM133" s="331"/>
      <c r="EN133" s="331"/>
      <c r="EO133" s="331"/>
      <c r="EP133" s="331"/>
      <c r="EQ133" s="331"/>
      <c r="ER133" s="331"/>
      <c r="ES133" s="331"/>
      <c r="ET133" s="331"/>
      <c r="EU133" s="331"/>
      <c r="EV133" s="331"/>
      <c r="EW133" s="331"/>
      <c r="EX133" s="331"/>
      <c r="EY133" s="331"/>
      <c r="EZ133" s="331"/>
      <c r="FA133" s="331"/>
      <c r="FB133" s="331"/>
      <c r="FC133" s="331"/>
      <c r="FD133" s="331"/>
      <c r="FE133" s="331"/>
      <c r="FF133" s="331"/>
      <c r="FG133" s="331"/>
      <c r="FH133" s="331"/>
      <c r="FI133" s="331"/>
      <c r="FJ133" s="331"/>
      <c r="FK133" s="331"/>
      <c r="FL133" s="331"/>
      <c r="FM133" s="331"/>
      <c r="FN133" s="331"/>
      <c r="FO133" s="331"/>
      <c r="FP133" s="331"/>
      <c r="FQ133" s="331"/>
      <c r="FR133" s="331"/>
      <c r="FS133" s="331"/>
      <c r="FT133" s="331"/>
      <c r="FU133" s="331"/>
      <c r="FV133" s="331"/>
      <c r="FW133" s="331"/>
      <c r="FX133" s="331"/>
      <c r="FY133" s="331"/>
      <c r="FZ133" s="331"/>
      <c r="GA133" s="331"/>
      <c r="GB133" s="331"/>
      <c r="GC133" s="331"/>
      <c r="GD133" s="331"/>
      <c r="GE133" s="331"/>
      <c r="GF133" s="331"/>
      <c r="GG133" s="331"/>
      <c r="GH133" s="331"/>
      <c r="GI133" s="331"/>
      <c r="GJ133" s="331"/>
      <c r="GK133" s="331"/>
      <c r="GL133" s="331"/>
      <c r="GM133" s="331"/>
      <c r="GN133" s="331"/>
      <c r="GO133" s="331"/>
      <c r="GP133" s="331"/>
      <c r="GQ133" s="331"/>
      <c r="GR133" s="331"/>
      <c r="GS133" s="331"/>
      <c r="GT133" s="331"/>
      <c r="GU133" s="331"/>
      <c r="GV133" s="331"/>
      <c r="GW133" s="331"/>
      <c r="GX133" s="331"/>
      <c r="GY133" s="331"/>
      <c r="GZ133" s="331"/>
      <c r="HA133" s="331"/>
      <c r="HB133" s="331"/>
      <c r="HC133" s="331"/>
      <c r="HD133" s="331"/>
      <c r="HE133" s="331"/>
      <c r="HF133" s="331"/>
      <c r="HG133" s="331"/>
      <c r="HH133" s="331"/>
      <c r="HI133" s="331"/>
      <c r="HJ133" s="331"/>
      <c r="HK133" s="331"/>
      <c r="HL133" s="331"/>
      <c r="HM133" s="331"/>
      <c r="HN133" s="331"/>
      <c r="HO133" s="331"/>
      <c r="HP133" s="331"/>
      <c r="HQ133" s="331"/>
      <c r="HR133" s="331"/>
      <c r="HS133" s="331"/>
      <c r="HT133" s="331"/>
      <c r="HU133" s="331"/>
      <c r="HV133" s="331"/>
      <c r="HW133" s="331"/>
      <c r="HX133" s="331"/>
      <c r="HY133" s="331"/>
      <c r="HZ133" s="331"/>
      <c r="IA133" s="331"/>
      <c r="IB133" s="331"/>
      <c r="IC133" s="331"/>
      <c r="ID133" s="331"/>
      <c r="IE133" s="331"/>
      <c r="IF133" s="331"/>
      <c r="IG133" s="331"/>
      <c r="IH133" s="331"/>
      <c r="II133" s="331"/>
      <c r="IJ133" s="331"/>
      <c r="IK133" s="331"/>
      <c r="IL133" s="331"/>
      <c r="IM133" s="331"/>
      <c r="IN133" s="331"/>
      <c r="IO133" s="331"/>
      <c r="IP133" s="331"/>
      <c r="IQ133" s="331"/>
      <c r="IR133" s="331"/>
      <c r="IS133" s="331"/>
      <c r="IT133" s="331"/>
      <c r="IU133" s="331"/>
      <c r="IV133" s="331"/>
    </row>
    <row r="134" spans="1:256" ht="15.75" x14ac:dyDescent="0.25">
      <c r="B134" s="344" t="s">
        <v>256</v>
      </c>
      <c r="C134" s="343" t="s">
        <v>247</v>
      </c>
      <c r="F134" s="342" t="s">
        <v>1010</v>
      </c>
      <c r="G134" s="341" t="s">
        <v>255</v>
      </c>
      <c r="S134" s="340"/>
    </row>
    <row r="135" spans="1:256" s="339" customFormat="1" ht="6.75" customHeight="1" x14ac:dyDescent="0.2">
      <c r="A135" s="326"/>
      <c r="B135" s="326"/>
      <c r="C135" s="326"/>
      <c r="D135" s="326"/>
      <c r="E135" s="326"/>
      <c r="F135" s="326"/>
      <c r="G135" s="326"/>
      <c r="H135" s="326"/>
      <c r="I135" s="326"/>
      <c r="J135" s="326"/>
      <c r="K135" s="326"/>
      <c r="L135" s="326"/>
      <c r="M135" s="326"/>
      <c r="N135" s="326"/>
      <c r="O135" s="326"/>
      <c r="P135" s="326"/>
      <c r="Q135" s="326"/>
      <c r="R135" s="326"/>
      <c r="S135" s="326"/>
      <c r="T135" s="326"/>
      <c r="U135" s="326"/>
      <c r="V135" s="326"/>
      <c r="W135" s="326"/>
      <c r="X135" s="326"/>
      <c r="Y135" s="326"/>
      <c r="Z135" s="326"/>
      <c r="AA135" s="326"/>
      <c r="AB135" s="326"/>
      <c r="AC135" s="326"/>
      <c r="AD135" s="326"/>
      <c r="AE135" s="326"/>
      <c r="AF135" s="326"/>
      <c r="AG135" s="326"/>
      <c r="AH135" s="326"/>
      <c r="AI135" s="326"/>
      <c r="AJ135" s="326"/>
      <c r="AK135" s="326"/>
      <c r="AL135" s="326"/>
      <c r="AM135" s="326"/>
      <c r="AN135" s="326"/>
      <c r="AO135" s="326"/>
      <c r="AP135" s="326"/>
      <c r="AQ135" s="326"/>
      <c r="AR135" s="326"/>
      <c r="AS135" s="326"/>
      <c r="AT135" s="326"/>
      <c r="AU135" s="326"/>
      <c r="AV135" s="326"/>
      <c r="AW135" s="326"/>
      <c r="AX135" s="326"/>
      <c r="AY135" s="326"/>
      <c r="AZ135" s="326"/>
      <c r="BA135" s="326"/>
      <c r="BB135" s="326"/>
      <c r="BC135" s="326"/>
      <c r="BD135" s="326"/>
      <c r="BE135" s="326"/>
      <c r="BF135" s="326"/>
      <c r="BG135" s="326"/>
      <c r="BH135" s="326"/>
      <c r="BI135" s="326"/>
      <c r="BJ135" s="326"/>
      <c r="BK135" s="326"/>
      <c r="BL135" s="326"/>
      <c r="BM135" s="326"/>
      <c r="BN135" s="326"/>
      <c r="BO135" s="326"/>
      <c r="BP135" s="326"/>
      <c r="BQ135" s="326"/>
      <c r="BR135" s="326"/>
      <c r="BS135" s="326"/>
      <c r="BT135" s="326"/>
      <c r="BU135" s="326"/>
      <c r="BV135" s="326"/>
      <c r="BW135" s="326"/>
      <c r="BX135" s="326"/>
      <c r="BY135" s="326"/>
      <c r="BZ135" s="326"/>
      <c r="CA135" s="326"/>
      <c r="CB135" s="326"/>
      <c r="CC135" s="326"/>
      <c r="CD135" s="326"/>
      <c r="CE135" s="326"/>
      <c r="CF135" s="326"/>
      <c r="CG135" s="326"/>
      <c r="CH135" s="326"/>
      <c r="CI135" s="326"/>
      <c r="CJ135" s="326"/>
      <c r="CK135" s="326"/>
      <c r="CL135" s="326"/>
      <c r="CM135" s="326"/>
      <c r="CN135" s="326"/>
      <c r="CO135" s="326"/>
      <c r="CP135" s="326"/>
      <c r="CQ135" s="326"/>
      <c r="CR135" s="326"/>
      <c r="CS135" s="326"/>
      <c r="CT135" s="326"/>
      <c r="CU135" s="326"/>
      <c r="CV135" s="326"/>
      <c r="CW135" s="326"/>
      <c r="CX135" s="326"/>
      <c r="CY135" s="326"/>
      <c r="CZ135" s="326"/>
      <c r="DA135" s="326"/>
      <c r="DB135" s="326"/>
      <c r="DC135" s="326"/>
      <c r="DD135" s="326"/>
      <c r="DE135" s="326"/>
      <c r="DF135" s="326"/>
      <c r="DG135" s="326"/>
      <c r="DH135" s="326"/>
      <c r="DI135" s="326"/>
      <c r="DJ135" s="326"/>
      <c r="DK135" s="326"/>
      <c r="DL135" s="326"/>
      <c r="DM135" s="326"/>
      <c r="DN135" s="326"/>
      <c r="DO135" s="326"/>
      <c r="DP135" s="326"/>
      <c r="DQ135" s="326"/>
      <c r="DR135" s="326"/>
      <c r="DS135" s="326"/>
      <c r="DT135" s="326"/>
      <c r="DU135" s="326"/>
      <c r="DV135" s="326"/>
      <c r="DW135" s="326"/>
      <c r="DX135" s="326"/>
      <c r="DY135" s="326"/>
      <c r="DZ135" s="326"/>
      <c r="EA135" s="326"/>
      <c r="EB135" s="326"/>
      <c r="EC135" s="326"/>
      <c r="ED135" s="326"/>
      <c r="EE135" s="326"/>
      <c r="EF135" s="326"/>
      <c r="EG135" s="326"/>
      <c r="EH135" s="326"/>
      <c r="EI135" s="326"/>
      <c r="EJ135" s="326"/>
      <c r="EK135" s="326"/>
      <c r="EL135" s="326"/>
      <c r="EM135" s="326"/>
      <c r="EN135" s="326"/>
      <c r="EO135" s="326"/>
      <c r="EP135" s="326"/>
      <c r="EQ135" s="326"/>
      <c r="ER135" s="326"/>
      <c r="ES135" s="326"/>
      <c r="ET135" s="326"/>
      <c r="EU135" s="326"/>
      <c r="EV135" s="326"/>
      <c r="EW135" s="326"/>
      <c r="EX135" s="326"/>
      <c r="EY135" s="326"/>
      <c r="EZ135" s="326"/>
      <c r="FA135" s="326"/>
      <c r="FB135" s="326"/>
      <c r="FC135" s="326"/>
      <c r="FD135" s="326"/>
      <c r="FE135" s="326"/>
      <c r="FF135" s="326"/>
      <c r="FG135" s="326"/>
      <c r="FH135" s="326"/>
      <c r="FI135" s="326"/>
      <c r="FJ135" s="326"/>
      <c r="FK135" s="326"/>
      <c r="FL135" s="326"/>
      <c r="FM135" s="326"/>
      <c r="FN135" s="326"/>
      <c r="FO135" s="326"/>
      <c r="FP135" s="326"/>
      <c r="FQ135" s="326"/>
      <c r="FR135" s="326"/>
      <c r="FS135" s="326"/>
      <c r="FT135" s="326"/>
      <c r="FU135" s="326"/>
      <c r="FV135" s="326"/>
      <c r="FW135" s="326"/>
      <c r="FX135" s="326"/>
      <c r="FY135" s="326"/>
      <c r="FZ135" s="326"/>
      <c r="GA135" s="326"/>
      <c r="GB135" s="326"/>
      <c r="GC135" s="326"/>
      <c r="GD135" s="326"/>
      <c r="GE135" s="326"/>
      <c r="GF135" s="326"/>
      <c r="GG135" s="326"/>
      <c r="GH135" s="326"/>
      <c r="GI135" s="326"/>
      <c r="GJ135" s="326"/>
      <c r="GK135" s="326"/>
      <c r="GL135" s="326"/>
      <c r="GM135" s="326"/>
      <c r="GN135" s="326"/>
      <c r="GO135" s="326"/>
      <c r="GP135" s="326"/>
      <c r="GQ135" s="326"/>
      <c r="GR135" s="326"/>
      <c r="GS135" s="326"/>
      <c r="GT135" s="326"/>
      <c r="GU135" s="326"/>
      <c r="GV135" s="326"/>
      <c r="GW135" s="326"/>
      <c r="GX135" s="326"/>
      <c r="GY135" s="326"/>
      <c r="GZ135" s="326"/>
      <c r="HA135" s="326"/>
      <c r="HB135" s="326"/>
      <c r="HC135" s="326"/>
      <c r="HD135" s="326"/>
      <c r="HE135" s="326"/>
      <c r="HF135" s="326"/>
      <c r="HG135" s="326"/>
      <c r="HH135" s="326"/>
      <c r="HI135" s="326"/>
      <c r="HJ135" s="326"/>
      <c r="HK135" s="326"/>
      <c r="HL135" s="326"/>
      <c r="HM135" s="326"/>
      <c r="HN135" s="326"/>
      <c r="HO135" s="326"/>
      <c r="HP135" s="326"/>
      <c r="HQ135" s="326"/>
      <c r="HR135" s="326"/>
      <c r="HS135" s="326"/>
      <c r="HT135" s="326"/>
      <c r="HU135" s="326"/>
      <c r="HV135" s="326"/>
      <c r="HW135" s="326"/>
      <c r="HX135" s="326"/>
      <c r="HY135" s="326"/>
      <c r="HZ135" s="326"/>
      <c r="IA135" s="326"/>
      <c r="IB135" s="326"/>
      <c r="IC135" s="326"/>
      <c r="ID135" s="326"/>
      <c r="IE135" s="326"/>
      <c r="IF135" s="326"/>
      <c r="IG135" s="326"/>
      <c r="IH135" s="326"/>
      <c r="II135" s="326"/>
      <c r="IJ135" s="326"/>
      <c r="IK135" s="326"/>
      <c r="IL135" s="326"/>
      <c r="IM135" s="326"/>
      <c r="IN135" s="326"/>
      <c r="IO135" s="326"/>
      <c r="IP135" s="326"/>
      <c r="IQ135" s="326"/>
      <c r="IR135" s="326"/>
      <c r="IS135" s="326"/>
      <c r="IT135" s="326"/>
      <c r="IU135" s="326"/>
      <c r="IV135" s="326"/>
    </row>
    <row r="136" spans="1:256" ht="15.75" x14ac:dyDescent="0.25">
      <c r="B136" s="344"/>
      <c r="C136" s="343"/>
      <c r="F136" s="342"/>
      <c r="G136" s="341" t="s">
        <v>254</v>
      </c>
      <c r="S136" s="340"/>
    </row>
    <row r="137" spans="1:256" s="339" customFormat="1" ht="6.75" customHeight="1" x14ac:dyDescent="0.2">
      <c r="A137" s="326"/>
      <c r="B137" s="326"/>
      <c r="C137" s="326"/>
      <c r="D137" s="326"/>
      <c r="E137" s="326"/>
      <c r="F137" s="326"/>
      <c r="G137" s="326"/>
      <c r="H137" s="326"/>
      <c r="I137" s="326"/>
      <c r="J137" s="326"/>
      <c r="K137" s="326"/>
      <c r="L137" s="326"/>
      <c r="M137" s="326"/>
      <c r="N137" s="326"/>
      <c r="O137" s="326"/>
      <c r="P137" s="326"/>
      <c r="Q137" s="326"/>
      <c r="R137" s="326"/>
      <c r="S137" s="326"/>
      <c r="T137" s="326"/>
      <c r="U137" s="326"/>
      <c r="V137" s="326"/>
      <c r="W137" s="326"/>
      <c r="X137" s="326"/>
      <c r="Y137" s="326"/>
      <c r="Z137" s="326"/>
      <c r="AA137" s="326"/>
      <c r="AB137" s="326"/>
      <c r="AC137" s="326"/>
      <c r="AD137" s="326"/>
      <c r="AE137" s="326"/>
      <c r="AF137" s="326"/>
      <c r="AG137" s="326"/>
      <c r="AH137" s="326"/>
      <c r="AI137" s="326"/>
      <c r="AJ137" s="326"/>
      <c r="AK137" s="326"/>
      <c r="AL137" s="326"/>
      <c r="AM137" s="326"/>
      <c r="AN137" s="326"/>
      <c r="AO137" s="326"/>
      <c r="AP137" s="326"/>
      <c r="AQ137" s="326"/>
      <c r="AR137" s="326"/>
      <c r="AS137" s="326"/>
      <c r="AT137" s="326"/>
      <c r="AU137" s="326"/>
      <c r="AV137" s="326"/>
      <c r="AW137" s="326"/>
      <c r="AX137" s="326"/>
      <c r="AY137" s="326"/>
      <c r="AZ137" s="326"/>
      <c r="BA137" s="326"/>
      <c r="BB137" s="326"/>
      <c r="BC137" s="326"/>
      <c r="BD137" s="326"/>
      <c r="BE137" s="326"/>
      <c r="BF137" s="326"/>
      <c r="BG137" s="326"/>
      <c r="BH137" s="326"/>
      <c r="BI137" s="326"/>
      <c r="BJ137" s="326"/>
      <c r="BK137" s="326"/>
      <c r="BL137" s="326"/>
      <c r="BM137" s="326"/>
      <c r="BN137" s="326"/>
      <c r="BO137" s="326"/>
      <c r="BP137" s="326"/>
      <c r="BQ137" s="326"/>
      <c r="BR137" s="326"/>
      <c r="BS137" s="326"/>
      <c r="BT137" s="326"/>
      <c r="BU137" s="326"/>
      <c r="BV137" s="326"/>
      <c r="BW137" s="326"/>
      <c r="BX137" s="326"/>
      <c r="BY137" s="326"/>
      <c r="BZ137" s="326"/>
      <c r="CA137" s="326"/>
      <c r="CB137" s="326"/>
      <c r="CC137" s="326"/>
      <c r="CD137" s="326"/>
      <c r="CE137" s="326"/>
      <c r="CF137" s="326"/>
      <c r="CG137" s="326"/>
      <c r="CH137" s="326"/>
      <c r="CI137" s="326"/>
      <c r="CJ137" s="326"/>
      <c r="CK137" s="326"/>
      <c r="CL137" s="326"/>
      <c r="CM137" s="326"/>
      <c r="CN137" s="326"/>
      <c r="CO137" s="326"/>
      <c r="CP137" s="326"/>
      <c r="CQ137" s="326"/>
      <c r="CR137" s="326"/>
      <c r="CS137" s="326"/>
      <c r="CT137" s="326"/>
      <c r="CU137" s="326"/>
      <c r="CV137" s="326"/>
      <c r="CW137" s="326"/>
      <c r="CX137" s="326"/>
      <c r="CY137" s="326"/>
      <c r="CZ137" s="326"/>
      <c r="DA137" s="326"/>
      <c r="DB137" s="326"/>
      <c r="DC137" s="326"/>
      <c r="DD137" s="326"/>
      <c r="DE137" s="326"/>
      <c r="DF137" s="326"/>
      <c r="DG137" s="326"/>
      <c r="DH137" s="326"/>
      <c r="DI137" s="326"/>
      <c r="DJ137" s="326"/>
      <c r="DK137" s="326"/>
      <c r="DL137" s="326"/>
      <c r="DM137" s="326"/>
      <c r="DN137" s="326"/>
      <c r="DO137" s="326"/>
      <c r="DP137" s="326"/>
      <c r="DQ137" s="326"/>
      <c r="DR137" s="326"/>
      <c r="DS137" s="326"/>
      <c r="DT137" s="326"/>
      <c r="DU137" s="326"/>
      <c r="DV137" s="326"/>
      <c r="DW137" s="326"/>
      <c r="DX137" s="326"/>
      <c r="DY137" s="326"/>
      <c r="DZ137" s="326"/>
      <c r="EA137" s="326"/>
      <c r="EB137" s="326"/>
      <c r="EC137" s="326"/>
      <c r="ED137" s="326"/>
      <c r="EE137" s="326"/>
      <c r="EF137" s="326"/>
      <c r="EG137" s="326"/>
      <c r="EH137" s="326"/>
      <c r="EI137" s="326"/>
      <c r="EJ137" s="326"/>
      <c r="EK137" s="326"/>
      <c r="EL137" s="326"/>
      <c r="EM137" s="326"/>
      <c r="EN137" s="326"/>
      <c r="EO137" s="326"/>
      <c r="EP137" s="326"/>
      <c r="EQ137" s="326"/>
      <c r="ER137" s="326"/>
      <c r="ES137" s="326"/>
      <c r="ET137" s="326"/>
      <c r="EU137" s="326"/>
      <c r="EV137" s="326"/>
      <c r="EW137" s="326"/>
      <c r="EX137" s="326"/>
      <c r="EY137" s="326"/>
      <c r="EZ137" s="326"/>
      <c r="FA137" s="326"/>
      <c r="FB137" s="326"/>
      <c r="FC137" s="326"/>
      <c r="FD137" s="326"/>
      <c r="FE137" s="326"/>
      <c r="FF137" s="326"/>
      <c r="FG137" s="326"/>
      <c r="FH137" s="326"/>
      <c r="FI137" s="326"/>
      <c r="FJ137" s="326"/>
      <c r="FK137" s="326"/>
      <c r="FL137" s="326"/>
      <c r="FM137" s="326"/>
      <c r="FN137" s="326"/>
      <c r="FO137" s="326"/>
      <c r="FP137" s="326"/>
      <c r="FQ137" s="326"/>
      <c r="FR137" s="326"/>
      <c r="FS137" s="326"/>
      <c r="FT137" s="326"/>
      <c r="FU137" s="326"/>
      <c r="FV137" s="326"/>
      <c r="FW137" s="326"/>
      <c r="FX137" s="326"/>
      <c r="FY137" s="326"/>
      <c r="FZ137" s="326"/>
      <c r="GA137" s="326"/>
      <c r="GB137" s="326"/>
      <c r="GC137" s="326"/>
      <c r="GD137" s="326"/>
      <c r="GE137" s="326"/>
      <c r="GF137" s="326"/>
      <c r="GG137" s="326"/>
      <c r="GH137" s="326"/>
      <c r="GI137" s="326"/>
      <c r="GJ137" s="326"/>
      <c r="GK137" s="326"/>
      <c r="GL137" s="326"/>
      <c r="GM137" s="326"/>
      <c r="GN137" s="326"/>
      <c r="GO137" s="326"/>
      <c r="GP137" s="326"/>
      <c r="GQ137" s="326"/>
      <c r="GR137" s="326"/>
      <c r="GS137" s="326"/>
      <c r="GT137" s="326"/>
      <c r="GU137" s="326"/>
      <c r="GV137" s="326"/>
      <c r="GW137" s="326"/>
      <c r="GX137" s="326"/>
      <c r="GY137" s="326"/>
      <c r="GZ137" s="326"/>
      <c r="HA137" s="326"/>
      <c r="HB137" s="326"/>
      <c r="HC137" s="326"/>
      <c r="HD137" s="326"/>
      <c r="HE137" s="326"/>
      <c r="HF137" s="326"/>
      <c r="HG137" s="326"/>
      <c r="HH137" s="326"/>
      <c r="HI137" s="326"/>
      <c r="HJ137" s="326"/>
      <c r="HK137" s="326"/>
      <c r="HL137" s="326"/>
      <c r="HM137" s="326"/>
      <c r="HN137" s="326"/>
      <c r="HO137" s="326"/>
      <c r="HP137" s="326"/>
      <c r="HQ137" s="326"/>
      <c r="HR137" s="326"/>
      <c r="HS137" s="326"/>
      <c r="HT137" s="326"/>
      <c r="HU137" s="326"/>
      <c r="HV137" s="326"/>
      <c r="HW137" s="326"/>
      <c r="HX137" s="326"/>
      <c r="HY137" s="326"/>
      <c r="HZ137" s="326"/>
      <c r="IA137" s="326"/>
      <c r="IB137" s="326"/>
      <c r="IC137" s="326"/>
      <c r="ID137" s="326"/>
      <c r="IE137" s="326"/>
      <c r="IF137" s="326"/>
      <c r="IG137" s="326"/>
      <c r="IH137" s="326"/>
      <c r="II137" s="326"/>
      <c r="IJ137" s="326"/>
      <c r="IK137" s="326"/>
      <c r="IL137" s="326"/>
      <c r="IM137" s="326"/>
      <c r="IN137" s="326"/>
      <c r="IO137" s="326"/>
      <c r="IP137" s="326"/>
      <c r="IQ137" s="326"/>
      <c r="IR137" s="326"/>
      <c r="IS137" s="326"/>
      <c r="IT137" s="326"/>
      <c r="IU137" s="326"/>
      <c r="IV137" s="326"/>
    </row>
    <row r="138" spans="1:256" ht="15.75" x14ac:dyDescent="0.25">
      <c r="B138" s="344"/>
      <c r="C138" s="343"/>
      <c r="F138" s="342"/>
      <c r="G138" s="341" t="s">
        <v>253</v>
      </c>
      <c r="S138" s="340"/>
    </row>
    <row r="139" spans="1:256" s="339" customFormat="1" ht="6.75" customHeight="1" x14ac:dyDescent="0.2">
      <c r="A139" s="326"/>
      <c r="B139" s="326"/>
      <c r="C139" s="326"/>
      <c r="D139" s="326"/>
      <c r="E139" s="326"/>
      <c r="F139" s="326"/>
      <c r="G139" s="326"/>
      <c r="H139" s="326"/>
      <c r="I139" s="326"/>
      <c r="J139" s="326"/>
      <c r="K139" s="326"/>
      <c r="L139" s="326"/>
      <c r="M139" s="326"/>
      <c r="N139" s="326"/>
      <c r="O139" s="326"/>
      <c r="P139" s="326"/>
      <c r="Q139" s="326"/>
      <c r="R139" s="326"/>
      <c r="S139" s="326"/>
      <c r="T139" s="326"/>
      <c r="U139" s="326"/>
      <c r="V139" s="326"/>
      <c r="W139" s="326"/>
      <c r="X139" s="326"/>
      <c r="Y139" s="326"/>
      <c r="Z139" s="326"/>
      <c r="AA139" s="326"/>
      <c r="AB139" s="326"/>
      <c r="AC139" s="326"/>
      <c r="AD139" s="326"/>
      <c r="AE139" s="326"/>
      <c r="AF139" s="326"/>
      <c r="AG139" s="326"/>
      <c r="AH139" s="326"/>
      <c r="AI139" s="326"/>
      <c r="AJ139" s="326"/>
      <c r="AK139" s="326"/>
      <c r="AL139" s="326"/>
      <c r="AM139" s="326"/>
      <c r="AN139" s="326"/>
      <c r="AO139" s="326"/>
      <c r="AP139" s="326"/>
      <c r="AQ139" s="326"/>
      <c r="AR139" s="326"/>
      <c r="AS139" s="326"/>
      <c r="AT139" s="326"/>
      <c r="AU139" s="326"/>
      <c r="AV139" s="326"/>
      <c r="AW139" s="326"/>
      <c r="AX139" s="326"/>
      <c r="AY139" s="326"/>
      <c r="AZ139" s="326"/>
      <c r="BA139" s="326"/>
      <c r="BB139" s="326"/>
      <c r="BC139" s="326"/>
      <c r="BD139" s="326"/>
      <c r="BE139" s="326"/>
      <c r="BF139" s="326"/>
      <c r="BG139" s="326"/>
      <c r="BH139" s="326"/>
      <c r="BI139" s="326"/>
      <c r="BJ139" s="326"/>
      <c r="BK139" s="326"/>
      <c r="BL139" s="326"/>
      <c r="BM139" s="326"/>
      <c r="BN139" s="326"/>
      <c r="BO139" s="326"/>
      <c r="BP139" s="326"/>
      <c r="BQ139" s="326"/>
      <c r="BR139" s="326"/>
      <c r="BS139" s="326"/>
      <c r="BT139" s="326"/>
      <c r="BU139" s="326"/>
      <c r="BV139" s="326"/>
      <c r="BW139" s="326"/>
      <c r="BX139" s="326"/>
      <c r="BY139" s="326"/>
      <c r="BZ139" s="326"/>
      <c r="CA139" s="326"/>
      <c r="CB139" s="326"/>
      <c r="CC139" s="326"/>
      <c r="CD139" s="326"/>
      <c r="CE139" s="326"/>
      <c r="CF139" s="326"/>
      <c r="CG139" s="326"/>
      <c r="CH139" s="326"/>
      <c r="CI139" s="326"/>
      <c r="CJ139" s="326"/>
      <c r="CK139" s="326"/>
      <c r="CL139" s="326"/>
      <c r="CM139" s="326"/>
      <c r="CN139" s="326"/>
      <c r="CO139" s="326"/>
      <c r="CP139" s="326"/>
      <c r="CQ139" s="326"/>
      <c r="CR139" s="326"/>
      <c r="CS139" s="326"/>
      <c r="CT139" s="326"/>
      <c r="CU139" s="326"/>
      <c r="CV139" s="326"/>
      <c r="CW139" s="326"/>
      <c r="CX139" s="326"/>
      <c r="CY139" s="326"/>
      <c r="CZ139" s="326"/>
      <c r="DA139" s="326"/>
      <c r="DB139" s="326"/>
      <c r="DC139" s="326"/>
      <c r="DD139" s="326"/>
      <c r="DE139" s="326"/>
      <c r="DF139" s="326"/>
      <c r="DG139" s="326"/>
      <c r="DH139" s="326"/>
      <c r="DI139" s="326"/>
      <c r="DJ139" s="326"/>
      <c r="DK139" s="326"/>
      <c r="DL139" s="326"/>
      <c r="DM139" s="326"/>
      <c r="DN139" s="326"/>
      <c r="DO139" s="326"/>
      <c r="DP139" s="326"/>
      <c r="DQ139" s="326"/>
      <c r="DR139" s="326"/>
      <c r="DS139" s="326"/>
      <c r="DT139" s="326"/>
      <c r="DU139" s="326"/>
      <c r="DV139" s="326"/>
      <c r="DW139" s="326"/>
      <c r="DX139" s="326"/>
      <c r="DY139" s="326"/>
      <c r="DZ139" s="326"/>
      <c r="EA139" s="326"/>
      <c r="EB139" s="326"/>
      <c r="EC139" s="326"/>
      <c r="ED139" s="326"/>
      <c r="EE139" s="326"/>
      <c r="EF139" s="326"/>
      <c r="EG139" s="326"/>
      <c r="EH139" s="326"/>
      <c r="EI139" s="326"/>
      <c r="EJ139" s="326"/>
      <c r="EK139" s="326"/>
      <c r="EL139" s="326"/>
      <c r="EM139" s="326"/>
      <c r="EN139" s="326"/>
      <c r="EO139" s="326"/>
      <c r="EP139" s="326"/>
      <c r="EQ139" s="326"/>
      <c r="ER139" s="326"/>
      <c r="ES139" s="326"/>
      <c r="ET139" s="326"/>
      <c r="EU139" s="326"/>
      <c r="EV139" s="326"/>
      <c r="EW139" s="326"/>
      <c r="EX139" s="326"/>
      <c r="EY139" s="326"/>
      <c r="EZ139" s="326"/>
      <c r="FA139" s="326"/>
      <c r="FB139" s="326"/>
      <c r="FC139" s="326"/>
      <c r="FD139" s="326"/>
      <c r="FE139" s="326"/>
      <c r="FF139" s="326"/>
      <c r="FG139" s="326"/>
      <c r="FH139" s="326"/>
      <c r="FI139" s="326"/>
      <c r="FJ139" s="326"/>
      <c r="FK139" s="326"/>
      <c r="FL139" s="326"/>
      <c r="FM139" s="326"/>
      <c r="FN139" s="326"/>
      <c r="FO139" s="326"/>
      <c r="FP139" s="326"/>
      <c r="FQ139" s="326"/>
      <c r="FR139" s="326"/>
      <c r="FS139" s="326"/>
      <c r="FT139" s="326"/>
      <c r="FU139" s="326"/>
      <c r="FV139" s="326"/>
      <c r="FW139" s="326"/>
      <c r="FX139" s="326"/>
      <c r="FY139" s="326"/>
      <c r="FZ139" s="326"/>
      <c r="GA139" s="326"/>
      <c r="GB139" s="326"/>
      <c r="GC139" s="326"/>
      <c r="GD139" s="326"/>
      <c r="GE139" s="326"/>
      <c r="GF139" s="326"/>
      <c r="GG139" s="326"/>
      <c r="GH139" s="326"/>
      <c r="GI139" s="326"/>
      <c r="GJ139" s="326"/>
      <c r="GK139" s="326"/>
      <c r="GL139" s="326"/>
      <c r="GM139" s="326"/>
      <c r="GN139" s="326"/>
      <c r="GO139" s="326"/>
      <c r="GP139" s="326"/>
      <c r="GQ139" s="326"/>
      <c r="GR139" s="326"/>
      <c r="GS139" s="326"/>
      <c r="GT139" s="326"/>
      <c r="GU139" s="326"/>
      <c r="GV139" s="326"/>
      <c r="GW139" s="326"/>
      <c r="GX139" s="326"/>
      <c r="GY139" s="326"/>
      <c r="GZ139" s="326"/>
      <c r="HA139" s="326"/>
      <c r="HB139" s="326"/>
      <c r="HC139" s="326"/>
      <c r="HD139" s="326"/>
      <c r="HE139" s="326"/>
      <c r="HF139" s="326"/>
      <c r="HG139" s="326"/>
      <c r="HH139" s="326"/>
      <c r="HI139" s="326"/>
      <c r="HJ139" s="326"/>
      <c r="HK139" s="326"/>
      <c r="HL139" s="326"/>
      <c r="HM139" s="326"/>
      <c r="HN139" s="326"/>
      <c r="HO139" s="326"/>
      <c r="HP139" s="326"/>
      <c r="HQ139" s="326"/>
      <c r="HR139" s="326"/>
      <c r="HS139" s="326"/>
      <c r="HT139" s="326"/>
      <c r="HU139" s="326"/>
      <c r="HV139" s="326"/>
      <c r="HW139" s="326"/>
      <c r="HX139" s="326"/>
      <c r="HY139" s="326"/>
      <c r="HZ139" s="326"/>
      <c r="IA139" s="326"/>
      <c r="IB139" s="326"/>
      <c r="IC139" s="326"/>
      <c r="ID139" s="326"/>
      <c r="IE139" s="326"/>
      <c r="IF139" s="326"/>
      <c r="IG139" s="326"/>
      <c r="IH139" s="326"/>
      <c r="II139" s="326"/>
      <c r="IJ139" s="326"/>
      <c r="IK139" s="326"/>
      <c r="IL139" s="326"/>
      <c r="IM139" s="326"/>
      <c r="IN139" s="326"/>
      <c r="IO139" s="326"/>
      <c r="IP139" s="326"/>
      <c r="IQ139" s="326"/>
      <c r="IR139" s="326"/>
      <c r="IS139" s="326"/>
      <c r="IT139" s="326"/>
      <c r="IU139" s="326"/>
      <c r="IV139" s="326"/>
    </row>
    <row r="140" spans="1:256" ht="15.75" x14ac:dyDescent="0.25">
      <c r="B140" s="344"/>
      <c r="C140" s="343"/>
      <c r="F140" s="342"/>
      <c r="G140" s="341" t="s">
        <v>252</v>
      </c>
      <c r="S140" s="340"/>
    </row>
    <row r="141" spans="1:256" s="339" customFormat="1" ht="6.75" customHeight="1" x14ac:dyDescent="0.2">
      <c r="A141" s="326"/>
      <c r="B141" s="326"/>
      <c r="C141" s="326"/>
      <c r="D141" s="326"/>
      <c r="E141" s="326"/>
      <c r="F141" s="326"/>
      <c r="G141" s="326"/>
      <c r="H141" s="326"/>
      <c r="I141" s="326"/>
      <c r="J141" s="326"/>
      <c r="K141" s="326"/>
      <c r="L141" s="326"/>
      <c r="M141" s="326"/>
      <c r="N141" s="326"/>
      <c r="O141" s="326"/>
      <c r="P141" s="326"/>
      <c r="Q141" s="326"/>
      <c r="R141" s="326"/>
      <c r="S141" s="326"/>
      <c r="T141" s="326"/>
      <c r="U141" s="326"/>
      <c r="V141" s="326"/>
      <c r="W141" s="326"/>
      <c r="X141" s="326"/>
      <c r="Y141" s="326"/>
      <c r="Z141" s="326"/>
      <c r="AA141" s="326"/>
      <c r="AB141" s="326"/>
      <c r="AC141" s="326"/>
      <c r="AD141" s="326"/>
      <c r="AE141" s="326"/>
      <c r="AF141" s="326"/>
      <c r="AG141" s="326"/>
      <c r="AH141" s="326"/>
      <c r="AI141" s="326"/>
      <c r="AJ141" s="326"/>
      <c r="AK141" s="326"/>
      <c r="AL141" s="326"/>
      <c r="AM141" s="326"/>
      <c r="AN141" s="326"/>
      <c r="AO141" s="326"/>
      <c r="AP141" s="326"/>
      <c r="AQ141" s="326"/>
      <c r="AR141" s="326"/>
      <c r="AS141" s="326"/>
      <c r="AT141" s="326"/>
      <c r="AU141" s="326"/>
      <c r="AV141" s="326"/>
      <c r="AW141" s="326"/>
      <c r="AX141" s="326"/>
      <c r="AY141" s="326"/>
      <c r="AZ141" s="326"/>
      <c r="BA141" s="326"/>
      <c r="BB141" s="326"/>
      <c r="BC141" s="326"/>
      <c r="BD141" s="326"/>
      <c r="BE141" s="326"/>
      <c r="BF141" s="326"/>
      <c r="BG141" s="326"/>
      <c r="BH141" s="326"/>
      <c r="BI141" s="326"/>
      <c r="BJ141" s="326"/>
      <c r="BK141" s="326"/>
      <c r="BL141" s="326"/>
      <c r="BM141" s="326"/>
      <c r="BN141" s="326"/>
      <c r="BO141" s="326"/>
      <c r="BP141" s="326"/>
      <c r="BQ141" s="326"/>
      <c r="BR141" s="326"/>
      <c r="BS141" s="326"/>
      <c r="BT141" s="326"/>
      <c r="BU141" s="326"/>
      <c r="BV141" s="326"/>
      <c r="BW141" s="326"/>
      <c r="BX141" s="326"/>
      <c r="BY141" s="326"/>
      <c r="BZ141" s="326"/>
      <c r="CA141" s="326"/>
      <c r="CB141" s="326"/>
      <c r="CC141" s="326"/>
      <c r="CD141" s="326"/>
      <c r="CE141" s="326"/>
      <c r="CF141" s="326"/>
      <c r="CG141" s="326"/>
      <c r="CH141" s="326"/>
      <c r="CI141" s="326"/>
      <c r="CJ141" s="326"/>
      <c r="CK141" s="326"/>
      <c r="CL141" s="326"/>
      <c r="CM141" s="326"/>
      <c r="CN141" s="326"/>
      <c r="CO141" s="326"/>
      <c r="CP141" s="326"/>
      <c r="CQ141" s="326"/>
      <c r="CR141" s="326"/>
      <c r="CS141" s="326"/>
      <c r="CT141" s="326"/>
      <c r="CU141" s="326"/>
      <c r="CV141" s="326"/>
      <c r="CW141" s="326"/>
      <c r="CX141" s="326"/>
      <c r="CY141" s="326"/>
      <c r="CZ141" s="326"/>
      <c r="DA141" s="326"/>
      <c r="DB141" s="326"/>
      <c r="DC141" s="326"/>
      <c r="DD141" s="326"/>
      <c r="DE141" s="326"/>
      <c r="DF141" s="326"/>
      <c r="DG141" s="326"/>
      <c r="DH141" s="326"/>
      <c r="DI141" s="326"/>
      <c r="DJ141" s="326"/>
      <c r="DK141" s="326"/>
      <c r="DL141" s="326"/>
      <c r="DM141" s="326"/>
      <c r="DN141" s="326"/>
      <c r="DO141" s="326"/>
      <c r="DP141" s="326"/>
      <c r="DQ141" s="326"/>
      <c r="DR141" s="326"/>
      <c r="DS141" s="326"/>
      <c r="DT141" s="326"/>
      <c r="DU141" s="326"/>
      <c r="DV141" s="326"/>
      <c r="DW141" s="326"/>
      <c r="DX141" s="326"/>
      <c r="DY141" s="326"/>
      <c r="DZ141" s="326"/>
      <c r="EA141" s="326"/>
      <c r="EB141" s="326"/>
      <c r="EC141" s="326"/>
      <c r="ED141" s="326"/>
      <c r="EE141" s="326"/>
      <c r="EF141" s="326"/>
      <c r="EG141" s="326"/>
      <c r="EH141" s="326"/>
      <c r="EI141" s="326"/>
      <c r="EJ141" s="326"/>
      <c r="EK141" s="326"/>
      <c r="EL141" s="326"/>
      <c r="EM141" s="326"/>
      <c r="EN141" s="326"/>
      <c r="EO141" s="326"/>
      <c r="EP141" s="326"/>
      <c r="EQ141" s="326"/>
      <c r="ER141" s="326"/>
      <c r="ES141" s="326"/>
      <c r="ET141" s="326"/>
      <c r="EU141" s="326"/>
      <c r="EV141" s="326"/>
      <c r="EW141" s="326"/>
      <c r="EX141" s="326"/>
      <c r="EY141" s="326"/>
      <c r="EZ141" s="326"/>
      <c r="FA141" s="326"/>
      <c r="FB141" s="326"/>
      <c r="FC141" s="326"/>
      <c r="FD141" s="326"/>
      <c r="FE141" s="326"/>
      <c r="FF141" s="326"/>
      <c r="FG141" s="326"/>
      <c r="FH141" s="326"/>
      <c r="FI141" s="326"/>
      <c r="FJ141" s="326"/>
      <c r="FK141" s="326"/>
      <c r="FL141" s="326"/>
      <c r="FM141" s="326"/>
      <c r="FN141" s="326"/>
      <c r="FO141" s="326"/>
      <c r="FP141" s="326"/>
      <c r="FQ141" s="326"/>
      <c r="FR141" s="326"/>
      <c r="FS141" s="326"/>
      <c r="FT141" s="326"/>
      <c r="FU141" s="326"/>
      <c r="FV141" s="326"/>
      <c r="FW141" s="326"/>
      <c r="FX141" s="326"/>
      <c r="FY141" s="326"/>
      <c r="FZ141" s="326"/>
      <c r="GA141" s="326"/>
      <c r="GB141" s="326"/>
      <c r="GC141" s="326"/>
      <c r="GD141" s="326"/>
      <c r="GE141" s="326"/>
      <c r="GF141" s="326"/>
      <c r="GG141" s="326"/>
      <c r="GH141" s="326"/>
      <c r="GI141" s="326"/>
      <c r="GJ141" s="326"/>
      <c r="GK141" s="326"/>
      <c r="GL141" s="326"/>
      <c r="GM141" s="326"/>
      <c r="GN141" s="326"/>
      <c r="GO141" s="326"/>
      <c r="GP141" s="326"/>
      <c r="GQ141" s="326"/>
      <c r="GR141" s="326"/>
      <c r="GS141" s="326"/>
      <c r="GT141" s="326"/>
      <c r="GU141" s="326"/>
      <c r="GV141" s="326"/>
      <c r="GW141" s="326"/>
      <c r="GX141" s="326"/>
      <c r="GY141" s="326"/>
      <c r="GZ141" s="326"/>
      <c r="HA141" s="326"/>
      <c r="HB141" s="326"/>
      <c r="HC141" s="326"/>
      <c r="HD141" s="326"/>
      <c r="HE141" s="326"/>
      <c r="HF141" s="326"/>
      <c r="HG141" s="326"/>
      <c r="HH141" s="326"/>
      <c r="HI141" s="326"/>
      <c r="HJ141" s="326"/>
      <c r="HK141" s="326"/>
      <c r="HL141" s="326"/>
      <c r="HM141" s="326"/>
      <c r="HN141" s="326"/>
      <c r="HO141" s="326"/>
      <c r="HP141" s="326"/>
      <c r="HQ141" s="326"/>
      <c r="HR141" s="326"/>
      <c r="HS141" s="326"/>
      <c r="HT141" s="326"/>
      <c r="HU141" s="326"/>
      <c r="HV141" s="326"/>
      <c r="HW141" s="326"/>
      <c r="HX141" s="326"/>
      <c r="HY141" s="326"/>
      <c r="HZ141" s="326"/>
      <c r="IA141" s="326"/>
      <c r="IB141" s="326"/>
      <c r="IC141" s="326"/>
      <c r="ID141" s="326"/>
      <c r="IE141" s="326"/>
      <c r="IF141" s="326"/>
      <c r="IG141" s="326"/>
      <c r="IH141" s="326"/>
      <c r="II141" s="326"/>
      <c r="IJ141" s="326"/>
      <c r="IK141" s="326"/>
      <c r="IL141" s="326"/>
      <c r="IM141" s="326"/>
      <c r="IN141" s="326"/>
      <c r="IO141" s="326"/>
      <c r="IP141" s="326"/>
      <c r="IQ141" s="326"/>
      <c r="IR141" s="326"/>
      <c r="IS141" s="326"/>
      <c r="IT141" s="326"/>
      <c r="IU141" s="326"/>
      <c r="IV141" s="326"/>
    </row>
    <row r="142" spans="1:256" ht="4.5" customHeight="1" x14ac:dyDescent="0.3">
      <c r="A142" s="330"/>
      <c r="B142" s="330"/>
      <c r="C142" s="335"/>
      <c r="D142" s="331"/>
      <c r="E142" s="331"/>
      <c r="F142" s="331"/>
      <c r="G142" s="331"/>
      <c r="H142" s="331"/>
      <c r="I142" s="331"/>
      <c r="J142" s="331"/>
      <c r="K142" s="331"/>
      <c r="L142" s="331"/>
      <c r="M142" s="331"/>
      <c r="N142" s="331"/>
      <c r="O142" s="331"/>
      <c r="P142" s="331"/>
      <c r="Q142" s="331"/>
      <c r="R142" s="331"/>
      <c r="S142" s="331"/>
      <c r="T142" s="331"/>
      <c r="U142" s="331"/>
      <c r="V142" s="331"/>
      <c r="W142" s="331"/>
      <c r="X142" s="331"/>
      <c r="Y142" s="331"/>
      <c r="Z142" s="331"/>
      <c r="AA142" s="331"/>
      <c r="AB142" s="331"/>
      <c r="AC142" s="331"/>
      <c r="AD142" s="331"/>
      <c r="AE142" s="331"/>
      <c r="AF142" s="331"/>
      <c r="AG142" s="331"/>
      <c r="AH142" s="331"/>
      <c r="AI142" s="331"/>
      <c r="AJ142" s="331"/>
      <c r="AK142" s="331"/>
      <c r="AL142" s="331"/>
      <c r="AM142" s="331"/>
      <c r="AN142" s="331"/>
      <c r="AO142" s="331"/>
      <c r="AP142" s="331"/>
      <c r="AQ142" s="331"/>
      <c r="AR142" s="331"/>
      <c r="AS142" s="331"/>
      <c r="AT142" s="331"/>
      <c r="AU142" s="331"/>
      <c r="AV142" s="331"/>
      <c r="AW142" s="331"/>
      <c r="AX142" s="331"/>
      <c r="AY142" s="331"/>
      <c r="AZ142" s="331"/>
      <c r="BA142" s="331"/>
      <c r="BB142" s="331"/>
      <c r="BC142" s="331"/>
      <c r="BD142" s="331"/>
      <c r="BE142" s="331"/>
      <c r="BF142" s="331"/>
      <c r="BG142" s="331"/>
      <c r="BH142" s="331"/>
      <c r="BI142" s="331"/>
      <c r="BJ142" s="331"/>
      <c r="BK142" s="331"/>
      <c r="BL142" s="331"/>
      <c r="BM142" s="331"/>
      <c r="BN142" s="331"/>
      <c r="BO142" s="331"/>
      <c r="BP142" s="331"/>
      <c r="BQ142" s="331"/>
      <c r="BR142" s="331"/>
      <c r="BS142" s="331"/>
      <c r="BT142" s="331"/>
      <c r="BU142" s="331"/>
      <c r="BV142" s="331"/>
      <c r="BW142" s="331"/>
      <c r="BX142" s="331"/>
      <c r="BY142" s="331"/>
      <c r="BZ142" s="331"/>
      <c r="CA142" s="331"/>
      <c r="CB142" s="331"/>
      <c r="CC142" s="331"/>
      <c r="CD142" s="331"/>
      <c r="CE142" s="331"/>
      <c r="CF142" s="331"/>
      <c r="CG142" s="331"/>
      <c r="CH142" s="331"/>
      <c r="CI142" s="331"/>
      <c r="CJ142" s="331"/>
      <c r="CK142" s="331"/>
      <c r="CL142" s="331"/>
      <c r="CM142" s="331"/>
      <c r="CN142" s="331"/>
      <c r="CO142" s="331"/>
      <c r="CP142" s="331"/>
      <c r="CQ142" s="331"/>
      <c r="CR142" s="331"/>
      <c r="CS142" s="331"/>
      <c r="CT142" s="331"/>
      <c r="CU142" s="331"/>
      <c r="CV142" s="331"/>
      <c r="CW142" s="331"/>
      <c r="CX142" s="331"/>
      <c r="CY142" s="331"/>
      <c r="CZ142" s="331"/>
      <c r="DA142" s="331"/>
      <c r="DB142" s="331"/>
      <c r="DC142" s="331"/>
      <c r="DD142" s="331"/>
      <c r="DE142" s="331"/>
      <c r="DF142" s="331"/>
      <c r="DG142" s="331"/>
      <c r="DH142" s="331"/>
      <c r="DI142" s="331"/>
      <c r="DJ142" s="331"/>
      <c r="DK142" s="331"/>
      <c r="DL142" s="331"/>
      <c r="DM142" s="331"/>
      <c r="DN142" s="331"/>
      <c r="DO142" s="331"/>
      <c r="DP142" s="331"/>
      <c r="DQ142" s="331"/>
      <c r="DR142" s="331"/>
      <c r="DS142" s="331"/>
      <c r="DT142" s="331"/>
      <c r="DU142" s="331"/>
      <c r="DV142" s="331"/>
      <c r="DW142" s="331"/>
      <c r="DX142" s="331"/>
      <c r="DY142" s="331"/>
      <c r="DZ142" s="331"/>
      <c r="EA142" s="331"/>
      <c r="EB142" s="331"/>
      <c r="EC142" s="331"/>
      <c r="ED142" s="331"/>
      <c r="EE142" s="331"/>
      <c r="EF142" s="331"/>
      <c r="EG142" s="331"/>
      <c r="EH142" s="331"/>
      <c r="EI142" s="331"/>
      <c r="EJ142" s="331"/>
      <c r="EK142" s="331"/>
      <c r="EL142" s="331"/>
      <c r="EM142" s="331"/>
      <c r="EN142" s="331"/>
      <c r="EO142" s="331"/>
      <c r="EP142" s="331"/>
      <c r="EQ142" s="331"/>
      <c r="ER142" s="331"/>
      <c r="ES142" s="331"/>
      <c r="ET142" s="331"/>
      <c r="EU142" s="331"/>
      <c r="EV142" s="331"/>
      <c r="EW142" s="331"/>
      <c r="EX142" s="331"/>
      <c r="EY142" s="331"/>
      <c r="EZ142" s="331"/>
      <c r="FA142" s="331"/>
      <c r="FB142" s="331"/>
      <c r="FC142" s="331"/>
      <c r="FD142" s="331"/>
      <c r="FE142" s="331"/>
      <c r="FF142" s="331"/>
      <c r="FG142" s="331"/>
      <c r="FH142" s="331"/>
      <c r="FI142" s="331"/>
      <c r="FJ142" s="331"/>
      <c r="FK142" s="331"/>
      <c r="FL142" s="331"/>
      <c r="FM142" s="331"/>
      <c r="FN142" s="331"/>
      <c r="FO142" s="331"/>
      <c r="FP142" s="331"/>
      <c r="FQ142" s="331"/>
      <c r="FR142" s="331"/>
      <c r="FS142" s="331"/>
      <c r="FT142" s="331"/>
      <c r="FU142" s="331"/>
      <c r="FV142" s="331"/>
      <c r="FW142" s="331"/>
      <c r="FX142" s="331"/>
      <c r="FY142" s="331"/>
      <c r="FZ142" s="331"/>
      <c r="GA142" s="331"/>
      <c r="GB142" s="331"/>
      <c r="GC142" s="331"/>
      <c r="GD142" s="331"/>
      <c r="GE142" s="331"/>
      <c r="GF142" s="331"/>
      <c r="GG142" s="331"/>
      <c r="GH142" s="331"/>
      <c r="GI142" s="331"/>
      <c r="GJ142" s="331"/>
      <c r="GK142" s="331"/>
      <c r="GL142" s="331"/>
      <c r="GM142" s="331"/>
      <c r="GN142" s="331"/>
      <c r="GO142" s="331"/>
      <c r="GP142" s="331"/>
      <c r="GQ142" s="331"/>
      <c r="GR142" s="331"/>
      <c r="GS142" s="331"/>
      <c r="GT142" s="331"/>
      <c r="GU142" s="331"/>
      <c r="GV142" s="331"/>
      <c r="GW142" s="331"/>
      <c r="GX142" s="331"/>
      <c r="GY142" s="331"/>
      <c r="GZ142" s="331"/>
      <c r="HA142" s="331"/>
      <c r="HB142" s="331"/>
      <c r="HC142" s="331"/>
      <c r="HD142" s="331"/>
      <c r="HE142" s="331"/>
      <c r="HF142" s="331"/>
      <c r="HG142" s="331"/>
      <c r="HH142" s="331"/>
      <c r="HI142" s="331"/>
      <c r="HJ142" s="331"/>
      <c r="HK142" s="331"/>
      <c r="HL142" s="331"/>
      <c r="HM142" s="331"/>
      <c r="HN142" s="331"/>
      <c r="HO142" s="331"/>
      <c r="HP142" s="331"/>
      <c r="HQ142" s="331"/>
      <c r="HR142" s="331"/>
      <c r="HS142" s="331"/>
      <c r="HT142" s="331"/>
      <c r="HU142" s="331"/>
      <c r="HV142" s="331"/>
      <c r="HW142" s="331"/>
      <c r="HX142" s="331"/>
      <c r="HY142" s="331"/>
      <c r="HZ142" s="331"/>
      <c r="IA142" s="331"/>
      <c r="IB142" s="331"/>
      <c r="IC142" s="331"/>
      <c r="ID142" s="331"/>
      <c r="IE142" s="331"/>
      <c r="IF142" s="331"/>
      <c r="IG142" s="331"/>
      <c r="IH142" s="331"/>
      <c r="II142" s="331"/>
      <c r="IJ142" s="331"/>
      <c r="IK142" s="331"/>
      <c r="IL142" s="331"/>
      <c r="IM142" s="331"/>
      <c r="IN142" s="331"/>
      <c r="IO142" s="331"/>
      <c r="IP142" s="331"/>
      <c r="IQ142" s="331"/>
      <c r="IR142" s="331"/>
      <c r="IS142" s="331"/>
      <c r="IT142" s="331"/>
      <c r="IU142" s="331"/>
      <c r="IV142" s="331"/>
    </row>
    <row r="143" spans="1:256" s="348" customFormat="1" ht="19.5" customHeight="1" x14ac:dyDescent="0.3">
      <c r="A143" s="347" t="s">
        <v>236</v>
      </c>
      <c r="B143" s="347" t="s">
        <v>251</v>
      </c>
      <c r="C143" s="350"/>
      <c r="D143" s="326"/>
      <c r="E143" s="326"/>
      <c r="F143" s="349"/>
      <c r="G143" s="349"/>
      <c r="H143" s="349"/>
      <c r="I143" s="349"/>
      <c r="J143" s="349"/>
      <c r="K143" s="349"/>
      <c r="L143" s="349"/>
      <c r="M143" s="349"/>
      <c r="N143" s="349"/>
      <c r="O143" s="349"/>
      <c r="P143" s="349"/>
      <c r="Q143" s="349"/>
      <c r="R143" s="349"/>
    </row>
    <row r="144" spans="1:256" s="339" customFormat="1" ht="21" customHeight="1" x14ac:dyDescent="0.3">
      <c r="A144" s="347" t="s">
        <v>241</v>
      </c>
      <c r="B144" s="346" t="s">
        <v>250</v>
      </c>
      <c r="C144" s="341" t="s">
        <v>249</v>
      </c>
      <c r="D144" s="341"/>
      <c r="E144" s="341"/>
      <c r="F144" s="341"/>
      <c r="G144" s="341"/>
      <c r="H144" s="341"/>
      <c r="I144" s="341"/>
      <c r="J144" s="341"/>
      <c r="K144" s="341"/>
      <c r="L144" s="341"/>
      <c r="M144" s="341"/>
      <c r="N144" s="341"/>
      <c r="O144" s="341"/>
      <c r="P144" s="341"/>
      <c r="Q144" s="341"/>
      <c r="R144" s="341"/>
      <c r="S144" s="341"/>
      <c r="T144" s="341"/>
      <c r="U144" s="341"/>
      <c r="V144" s="341"/>
      <c r="W144" s="341"/>
      <c r="X144" s="341"/>
      <c r="Y144" s="341"/>
      <c r="Z144" s="341"/>
      <c r="AA144" s="341"/>
      <c r="AB144" s="341"/>
      <c r="AC144" s="341"/>
      <c r="AD144" s="341"/>
      <c r="AE144" s="341"/>
      <c r="AF144" s="341"/>
      <c r="AG144" s="341"/>
      <c r="AH144" s="341"/>
      <c r="AI144" s="341"/>
      <c r="AJ144" s="341"/>
      <c r="AK144" s="341"/>
      <c r="AL144" s="341"/>
      <c r="AM144" s="341"/>
      <c r="AN144" s="341"/>
      <c r="AO144" s="341"/>
      <c r="AP144" s="341"/>
      <c r="AQ144" s="341"/>
      <c r="AR144" s="341"/>
      <c r="AS144" s="341"/>
      <c r="AT144" s="341"/>
      <c r="AU144" s="341"/>
      <c r="AV144" s="341"/>
      <c r="AW144" s="341"/>
      <c r="AX144" s="341"/>
      <c r="AY144" s="341"/>
      <c r="AZ144" s="341"/>
      <c r="BA144" s="341"/>
      <c r="BB144" s="341"/>
      <c r="BC144" s="341"/>
      <c r="BD144" s="341"/>
      <c r="BE144" s="341"/>
      <c r="BF144" s="341"/>
      <c r="BG144" s="341"/>
      <c r="BH144" s="341"/>
      <c r="BI144" s="341"/>
      <c r="BJ144" s="341"/>
      <c r="BK144" s="341"/>
      <c r="BL144" s="341"/>
      <c r="BM144" s="341"/>
      <c r="BN144" s="341"/>
      <c r="BO144" s="341"/>
      <c r="BP144" s="341"/>
      <c r="BQ144" s="341"/>
      <c r="BR144" s="341"/>
      <c r="BS144" s="341"/>
      <c r="BT144" s="341"/>
      <c r="BU144" s="341"/>
      <c r="BV144" s="341"/>
      <c r="BW144" s="341"/>
      <c r="BX144" s="341"/>
      <c r="BY144" s="341"/>
      <c r="BZ144" s="341"/>
      <c r="CA144" s="341"/>
      <c r="CB144" s="341"/>
      <c r="CC144" s="341"/>
      <c r="CD144" s="341"/>
      <c r="CE144" s="341"/>
      <c r="CF144" s="341"/>
      <c r="CG144" s="341"/>
      <c r="CH144" s="341"/>
      <c r="CI144" s="341"/>
      <c r="CJ144" s="341"/>
      <c r="CK144" s="341"/>
      <c r="CL144" s="341"/>
      <c r="CM144" s="341"/>
      <c r="CN144" s="341"/>
      <c r="CO144" s="341"/>
      <c r="CP144" s="341"/>
      <c r="CQ144" s="341"/>
      <c r="CR144" s="341"/>
      <c r="CS144" s="341"/>
      <c r="CT144" s="341"/>
      <c r="CU144" s="341"/>
      <c r="CV144" s="341"/>
      <c r="CW144" s="341"/>
      <c r="CX144" s="341"/>
      <c r="CY144" s="341"/>
      <c r="CZ144" s="341"/>
      <c r="DA144" s="341"/>
      <c r="DB144" s="341"/>
      <c r="DC144" s="341"/>
      <c r="DD144" s="341"/>
      <c r="DE144" s="341"/>
      <c r="DF144" s="341"/>
      <c r="DG144" s="341"/>
      <c r="DH144" s="341"/>
      <c r="DI144" s="341"/>
      <c r="DJ144" s="341"/>
      <c r="DK144" s="341"/>
      <c r="DL144" s="341"/>
      <c r="DM144" s="341"/>
      <c r="DN144" s="341"/>
      <c r="DO144" s="341"/>
      <c r="DP144" s="341"/>
      <c r="DQ144" s="341"/>
      <c r="DR144" s="341"/>
      <c r="DS144" s="341"/>
      <c r="DT144" s="341"/>
      <c r="DU144" s="341"/>
      <c r="DV144" s="341"/>
      <c r="DW144" s="341"/>
      <c r="DX144" s="341"/>
      <c r="DY144" s="341"/>
      <c r="DZ144" s="341"/>
      <c r="EA144" s="341"/>
      <c r="EB144" s="341"/>
      <c r="EC144" s="341"/>
      <c r="ED144" s="341"/>
      <c r="EE144" s="341"/>
      <c r="EF144" s="341"/>
      <c r="EG144" s="341"/>
      <c r="EH144" s="341"/>
      <c r="EI144" s="341"/>
      <c r="EJ144" s="341"/>
      <c r="EK144" s="341"/>
      <c r="EL144" s="341"/>
      <c r="EM144" s="341"/>
      <c r="EN144" s="341"/>
      <c r="EO144" s="341"/>
      <c r="EP144" s="341"/>
      <c r="EQ144" s="341"/>
      <c r="ER144" s="341"/>
      <c r="ES144" s="341"/>
      <c r="ET144" s="341"/>
      <c r="EU144" s="341"/>
      <c r="EV144" s="341"/>
      <c r="EW144" s="341"/>
      <c r="EX144" s="341"/>
      <c r="EY144" s="341"/>
      <c r="EZ144" s="341"/>
      <c r="FA144" s="341"/>
      <c r="FB144" s="341"/>
      <c r="FC144" s="341"/>
      <c r="FD144" s="341"/>
      <c r="FE144" s="341"/>
      <c r="FF144" s="341"/>
      <c r="FG144" s="341"/>
      <c r="FH144" s="341"/>
      <c r="FI144" s="341"/>
      <c r="FJ144" s="341"/>
      <c r="FK144" s="341"/>
      <c r="FL144" s="341"/>
      <c r="FM144" s="341"/>
      <c r="FN144" s="341"/>
      <c r="FO144" s="341"/>
      <c r="FP144" s="341"/>
      <c r="FQ144" s="341"/>
      <c r="FR144" s="341"/>
      <c r="FS144" s="341"/>
      <c r="FT144" s="341"/>
      <c r="FU144" s="341"/>
      <c r="FV144" s="341"/>
      <c r="FW144" s="341"/>
      <c r="FX144" s="341"/>
      <c r="FY144" s="341"/>
      <c r="FZ144" s="341"/>
      <c r="GA144" s="341"/>
      <c r="GB144" s="341"/>
      <c r="GC144" s="341"/>
      <c r="GD144" s="341"/>
      <c r="GE144" s="341"/>
      <c r="GF144" s="341"/>
      <c r="GG144" s="341"/>
      <c r="GH144" s="341"/>
      <c r="GI144" s="341"/>
      <c r="GJ144" s="341"/>
      <c r="GK144" s="341"/>
      <c r="GL144" s="341"/>
      <c r="GM144" s="341"/>
      <c r="GN144" s="341"/>
      <c r="GO144" s="341"/>
      <c r="GP144" s="341"/>
      <c r="GQ144" s="341"/>
      <c r="GR144" s="341"/>
      <c r="GS144" s="341"/>
      <c r="GT144" s="341"/>
      <c r="GU144" s="341"/>
      <c r="GV144" s="341"/>
      <c r="GW144" s="341"/>
      <c r="GX144" s="341"/>
      <c r="GY144" s="341"/>
      <c r="GZ144" s="341"/>
      <c r="HA144" s="341"/>
      <c r="HB144" s="341"/>
      <c r="HC144" s="341"/>
      <c r="HD144" s="341"/>
      <c r="HE144" s="341"/>
      <c r="HF144" s="341"/>
      <c r="HG144" s="341"/>
      <c r="HH144" s="341"/>
      <c r="HI144" s="341"/>
      <c r="HJ144" s="341"/>
      <c r="HK144" s="341"/>
      <c r="HL144" s="341"/>
      <c r="HM144" s="341"/>
      <c r="HN144" s="341"/>
      <c r="HO144" s="341"/>
      <c r="HP144" s="341"/>
      <c r="HQ144" s="341"/>
      <c r="HR144" s="341"/>
      <c r="HS144" s="341"/>
      <c r="HT144" s="341"/>
      <c r="HU144" s="341"/>
      <c r="HV144" s="341"/>
      <c r="HW144" s="341"/>
      <c r="HX144" s="341"/>
      <c r="HY144" s="341"/>
      <c r="HZ144" s="341"/>
      <c r="IA144" s="341"/>
      <c r="IB144" s="341"/>
      <c r="IC144" s="341"/>
      <c r="ID144" s="341"/>
      <c r="IE144" s="341"/>
      <c r="IF144" s="341"/>
      <c r="IG144" s="341"/>
      <c r="IH144" s="341"/>
      <c r="II144" s="341"/>
      <c r="IJ144" s="341"/>
      <c r="IK144" s="341"/>
      <c r="IL144" s="341"/>
      <c r="IM144" s="341"/>
      <c r="IN144" s="341"/>
      <c r="IO144" s="341"/>
      <c r="IP144" s="341"/>
      <c r="IQ144" s="341"/>
      <c r="IR144" s="341"/>
      <c r="IS144" s="341"/>
      <c r="IT144" s="341"/>
      <c r="IU144" s="341"/>
      <c r="IV144" s="341"/>
    </row>
    <row r="145" spans="1:256" ht="83.25" customHeight="1" x14ac:dyDescent="0.25">
      <c r="A145" s="341"/>
      <c r="B145" s="329"/>
      <c r="C145" s="1150" t="s">
        <v>1081</v>
      </c>
      <c r="D145" s="1151"/>
      <c r="E145" s="1151"/>
      <c r="F145" s="1151"/>
      <c r="G145" s="1151"/>
      <c r="H145" s="1151"/>
      <c r="I145" s="1151"/>
      <c r="J145" s="1151"/>
      <c r="K145" s="1151"/>
      <c r="L145" s="1151"/>
      <c r="M145" s="1151"/>
      <c r="N145" s="1151"/>
      <c r="O145" s="1151"/>
      <c r="P145" s="1151"/>
      <c r="Q145" s="1151"/>
      <c r="R145" s="1152"/>
    </row>
    <row r="146" spans="1:256" s="345" customFormat="1" ht="5.25" customHeight="1" x14ac:dyDescent="0.2">
      <c r="A146" s="326"/>
      <c r="B146" s="326"/>
      <c r="C146" s="326"/>
      <c r="D146" s="326"/>
      <c r="E146" s="326"/>
      <c r="F146" s="326"/>
      <c r="G146" s="326"/>
      <c r="H146" s="326"/>
      <c r="I146" s="326"/>
      <c r="J146" s="326"/>
      <c r="K146" s="326"/>
      <c r="L146" s="326"/>
      <c r="M146" s="326"/>
      <c r="N146" s="326"/>
      <c r="O146" s="326"/>
      <c r="P146" s="326"/>
      <c r="Q146" s="326"/>
      <c r="R146" s="326"/>
      <c r="S146" s="326"/>
      <c r="T146" s="326"/>
      <c r="U146" s="326"/>
      <c r="V146" s="326"/>
      <c r="W146" s="326"/>
      <c r="X146" s="326"/>
      <c r="Y146" s="326"/>
      <c r="Z146" s="326"/>
      <c r="AA146" s="326"/>
      <c r="AB146" s="326"/>
      <c r="AC146" s="326"/>
      <c r="AD146" s="326"/>
      <c r="AE146" s="326"/>
      <c r="AF146" s="326"/>
      <c r="AG146" s="326"/>
      <c r="AH146" s="326"/>
      <c r="AI146" s="326"/>
      <c r="AJ146" s="326"/>
      <c r="AK146" s="326"/>
      <c r="AL146" s="326"/>
      <c r="AM146" s="326"/>
      <c r="AN146" s="326"/>
      <c r="AO146" s="326"/>
      <c r="AP146" s="326"/>
      <c r="AQ146" s="326"/>
      <c r="AR146" s="326"/>
      <c r="AS146" s="326"/>
      <c r="AT146" s="326"/>
      <c r="AU146" s="326"/>
      <c r="AV146" s="326"/>
      <c r="AW146" s="326"/>
      <c r="AX146" s="326"/>
      <c r="AY146" s="326"/>
      <c r="AZ146" s="326"/>
      <c r="BA146" s="326"/>
      <c r="BB146" s="326"/>
      <c r="BC146" s="326"/>
      <c r="BD146" s="326"/>
      <c r="BE146" s="326"/>
      <c r="BF146" s="326"/>
      <c r="BG146" s="326"/>
      <c r="BH146" s="326"/>
      <c r="BI146" s="326"/>
      <c r="BJ146" s="326"/>
      <c r="BK146" s="326"/>
      <c r="BL146" s="326"/>
      <c r="BM146" s="326"/>
      <c r="BN146" s="326"/>
      <c r="BO146" s="326"/>
      <c r="BP146" s="326"/>
      <c r="BQ146" s="326"/>
      <c r="BR146" s="326"/>
      <c r="BS146" s="326"/>
      <c r="BT146" s="326"/>
      <c r="BU146" s="326"/>
      <c r="BV146" s="326"/>
      <c r="BW146" s="326"/>
      <c r="BX146" s="326"/>
      <c r="BY146" s="326"/>
      <c r="BZ146" s="326"/>
      <c r="CA146" s="326"/>
      <c r="CB146" s="326"/>
      <c r="CC146" s="326"/>
      <c r="CD146" s="326"/>
      <c r="CE146" s="326"/>
      <c r="CF146" s="326"/>
      <c r="CG146" s="326"/>
      <c r="CH146" s="326"/>
      <c r="CI146" s="326"/>
      <c r="CJ146" s="326"/>
      <c r="CK146" s="326"/>
      <c r="CL146" s="326"/>
      <c r="CM146" s="326"/>
      <c r="CN146" s="326"/>
      <c r="CO146" s="326"/>
      <c r="CP146" s="326"/>
      <c r="CQ146" s="326"/>
      <c r="CR146" s="326"/>
      <c r="CS146" s="326"/>
      <c r="CT146" s="326"/>
      <c r="CU146" s="326"/>
      <c r="CV146" s="326"/>
      <c r="CW146" s="326"/>
      <c r="CX146" s="326"/>
      <c r="CY146" s="326"/>
      <c r="CZ146" s="326"/>
      <c r="DA146" s="326"/>
      <c r="DB146" s="326"/>
      <c r="DC146" s="326"/>
      <c r="DD146" s="326"/>
      <c r="DE146" s="326"/>
      <c r="DF146" s="326"/>
      <c r="DG146" s="326"/>
      <c r="DH146" s="326"/>
      <c r="DI146" s="326"/>
      <c r="DJ146" s="326"/>
      <c r="DK146" s="326"/>
      <c r="DL146" s="326"/>
      <c r="DM146" s="326"/>
      <c r="DN146" s="326"/>
      <c r="DO146" s="326"/>
      <c r="DP146" s="326"/>
      <c r="DQ146" s="326"/>
      <c r="DR146" s="326"/>
      <c r="DS146" s="326"/>
      <c r="DT146" s="326"/>
      <c r="DU146" s="326"/>
      <c r="DV146" s="326"/>
      <c r="DW146" s="326"/>
      <c r="DX146" s="326"/>
      <c r="DY146" s="326"/>
      <c r="DZ146" s="326"/>
      <c r="EA146" s="326"/>
      <c r="EB146" s="326"/>
      <c r="EC146" s="326"/>
      <c r="ED146" s="326"/>
      <c r="EE146" s="326"/>
      <c r="EF146" s="326"/>
      <c r="EG146" s="326"/>
      <c r="EH146" s="326"/>
      <c r="EI146" s="326"/>
      <c r="EJ146" s="326"/>
      <c r="EK146" s="326"/>
      <c r="EL146" s="326"/>
      <c r="EM146" s="326"/>
      <c r="EN146" s="326"/>
      <c r="EO146" s="326"/>
      <c r="EP146" s="326"/>
      <c r="EQ146" s="326"/>
      <c r="ER146" s="326"/>
      <c r="ES146" s="326"/>
      <c r="ET146" s="326"/>
      <c r="EU146" s="326"/>
      <c r="EV146" s="326"/>
      <c r="EW146" s="326"/>
      <c r="EX146" s="326"/>
      <c r="EY146" s="326"/>
      <c r="EZ146" s="326"/>
      <c r="FA146" s="326"/>
      <c r="FB146" s="326"/>
      <c r="FC146" s="326"/>
      <c r="FD146" s="326"/>
      <c r="FE146" s="326"/>
      <c r="FF146" s="326"/>
      <c r="FG146" s="326"/>
      <c r="FH146" s="326"/>
      <c r="FI146" s="326"/>
      <c r="FJ146" s="326"/>
      <c r="FK146" s="326"/>
      <c r="FL146" s="326"/>
      <c r="FM146" s="326"/>
      <c r="FN146" s="326"/>
      <c r="FO146" s="326"/>
      <c r="FP146" s="326"/>
      <c r="FQ146" s="326"/>
      <c r="FR146" s="326"/>
      <c r="FS146" s="326"/>
      <c r="FT146" s="326"/>
      <c r="FU146" s="326"/>
      <c r="FV146" s="326"/>
      <c r="FW146" s="326"/>
      <c r="FX146" s="326"/>
      <c r="FY146" s="326"/>
      <c r="FZ146" s="326"/>
      <c r="GA146" s="326"/>
      <c r="GB146" s="326"/>
      <c r="GC146" s="326"/>
      <c r="GD146" s="326"/>
      <c r="GE146" s="326"/>
      <c r="GF146" s="326"/>
      <c r="GG146" s="326"/>
      <c r="GH146" s="326"/>
      <c r="GI146" s="326"/>
      <c r="GJ146" s="326"/>
      <c r="GK146" s="326"/>
      <c r="GL146" s="326"/>
      <c r="GM146" s="326"/>
      <c r="GN146" s="326"/>
      <c r="GO146" s="326"/>
      <c r="GP146" s="326"/>
      <c r="GQ146" s="326"/>
      <c r="GR146" s="326"/>
      <c r="GS146" s="326"/>
      <c r="GT146" s="326"/>
      <c r="GU146" s="326"/>
      <c r="GV146" s="326"/>
      <c r="GW146" s="326"/>
      <c r="GX146" s="326"/>
      <c r="GY146" s="326"/>
      <c r="GZ146" s="326"/>
      <c r="HA146" s="326"/>
      <c r="HB146" s="326"/>
      <c r="HC146" s="326"/>
      <c r="HD146" s="326"/>
      <c r="HE146" s="326"/>
      <c r="HF146" s="326"/>
      <c r="HG146" s="326"/>
      <c r="HH146" s="326"/>
      <c r="HI146" s="326"/>
      <c r="HJ146" s="326"/>
      <c r="HK146" s="326"/>
      <c r="HL146" s="326"/>
      <c r="HM146" s="326"/>
      <c r="HN146" s="326"/>
      <c r="HO146" s="326"/>
      <c r="HP146" s="326"/>
      <c r="HQ146" s="326"/>
      <c r="HR146" s="326"/>
      <c r="HS146" s="326"/>
      <c r="HT146" s="326"/>
      <c r="HU146" s="326"/>
      <c r="HV146" s="326"/>
      <c r="HW146" s="326"/>
      <c r="HX146" s="326"/>
      <c r="HY146" s="326"/>
      <c r="HZ146" s="326"/>
      <c r="IA146" s="326"/>
      <c r="IB146" s="326"/>
      <c r="IC146" s="326"/>
      <c r="ID146" s="326"/>
      <c r="IE146" s="326"/>
      <c r="IF146" s="326"/>
      <c r="IG146" s="326"/>
      <c r="IH146" s="326"/>
      <c r="II146" s="326"/>
      <c r="IJ146" s="326"/>
      <c r="IK146" s="326"/>
      <c r="IL146" s="326"/>
      <c r="IM146" s="326"/>
      <c r="IN146" s="326"/>
      <c r="IO146" s="326"/>
      <c r="IP146" s="326"/>
      <c r="IQ146" s="326"/>
      <c r="IR146" s="326"/>
      <c r="IS146" s="326"/>
      <c r="IT146" s="326"/>
      <c r="IU146" s="326"/>
      <c r="IV146" s="326"/>
    </row>
    <row r="147" spans="1:256" ht="15.75" x14ac:dyDescent="0.25">
      <c r="B147" s="344" t="s">
        <v>248</v>
      </c>
      <c r="C147" s="343" t="s">
        <v>247</v>
      </c>
      <c r="F147" s="342"/>
      <c r="G147" s="341" t="s">
        <v>246</v>
      </c>
      <c r="S147" s="340"/>
    </row>
    <row r="148" spans="1:256" s="339" customFormat="1" ht="6.75" customHeight="1" x14ac:dyDescent="0.2">
      <c r="A148" s="326"/>
      <c r="B148" s="326"/>
      <c r="C148" s="326"/>
      <c r="D148" s="326"/>
      <c r="E148" s="326"/>
      <c r="F148" s="326"/>
      <c r="G148" s="326"/>
      <c r="H148" s="326"/>
      <c r="I148" s="326"/>
      <c r="J148" s="326"/>
      <c r="K148" s="326"/>
      <c r="L148" s="326"/>
      <c r="M148" s="326"/>
      <c r="N148" s="326"/>
      <c r="O148" s="326"/>
      <c r="P148" s="326"/>
      <c r="Q148" s="326"/>
      <c r="R148" s="326"/>
      <c r="S148" s="326"/>
      <c r="T148" s="326"/>
      <c r="U148" s="326"/>
      <c r="V148" s="326"/>
      <c r="W148" s="326"/>
      <c r="X148" s="326"/>
      <c r="Y148" s="326"/>
      <c r="Z148" s="326"/>
      <c r="AA148" s="326"/>
      <c r="AB148" s="326"/>
      <c r="AC148" s="326"/>
      <c r="AD148" s="326"/>
      <c r="AE148" s="326"/>
      <c r="AF148" s="326"/>
      <c r="AG148" s="326"/>
      <c r="AH148" s="326"/>
      <c r="AI148" s="326"/>
      <c r="AJ148" s="326"/>
      <c r="AK148" s="326"/>
      <c r="AL148" s="326"/>
      <c r="AM148" s="326"/>
      <c r="AN148" s="326"/>
      <c r="AO148" s="326"/>
      <c r="AP148" s="326"/>
      <c r="AQ148" s="326"/>
      <c r="AR148" s="326"/>
      <c r="AS148" s="326"/>
      <c r="AT148" s="326"/>
      <c r="AU148" s="326"/>
      <c r="AV148" s="326"/>
      <c r="AW148" s="326"/>
      <c r="AX148" s="326"/>
      <c r="AY148" s="326"/>
      <c r="AZ148" s="326"/>
      <c r="BA148" s="326"/>
      <c r="BB148" s="326"/>
      <c r="BC148" s="326"/>
      <c r="BD148" s="326"/>
      <c r="BE148" s="326"/>
      <c r="BF148" s="326"/>
      <c r="BG148" s="326"/>
      <c r="BH148" s="326"/>
      <c r="BI148" s="326"/>
      <c r="BJ148" s="326"/>
      <c r="BK148" s="326"/>
      <c r="BL148" s="326"/>
      <c r="BM148" s="326"/>
      <c r="BN148" s="326"/>
      <c r="BO148" s="326"/>
      <c r="BP148" s="326"/>
      <c r="BQ148" s="326"/>
      <c r="BR148" s="326"/>
      <c r="BS148" s="326"/>
      <c r="BT148" s="326"/>
      <c r="BU148" s="326"/>
      <c r="BV148" s="326"/>
      <c r="BW148" s="326"/>
      <c r="BX148" s="326"/>
      <c r="BY148" s="326"/>
      <c r="BZ148" s="326"/>
      <c r="CA148" s="326"/>
      <c r="CB148" s="326"/>
      <c r="CC148" s="326"/>
      <c r="CD148" s="326"/>
      <c r="CE148" s="326"/>
      <c r="CF148" s="326"/>
      <c r="CG148" s="326"/>
      <c r="CH148" s="326"/>
      <c r="CI148" s="326"/>
      <c r="CJ148" s="326"/>
      <c r="CK148" s="326"/>
      <c r="CL148" s="326"/>
      <c r="CM148" s="326"/>
      <c r="CN148" s="326"/>
      <c r="CO148" s="326"/>
      <c r="CP148" s="326"/>
      <c r="CQ148" s="326"/>
      <c r="CR148" s="326"/>
      <c r="CS148" s="326"/>
      <c r="CT148" s="326"/>
      <c r="CU148" s="326"/>
      <c r="CV148" s="326"/>
      <c r="CW148" s="326"/>
      <c r="CX148" s="326"/>
      <c r="CY148" s="326"/>
      <c r="CZ148" s="326"/>
      <c r="DA148" s="326"/>
      <c r="DB148" s="326"/>
      <c r="DC148" s="326"/>
      <c r="DD148" s="326"/>
      <c r="DE148" s="326"/>
      <c r="DF148" s="326"/>
      <c r="DG148" s="326"/>
      <c r="DH148" s="326"/>
      <c r="DI148" s="326"/>
      <c r="DJ148" s="326"/>
      <c r="DK148" s="326"/>
      <c r="DL148" s="326"/>
      <c r="DM148" s="326"/>
      <c r="DN148" s="326"/>
      <c r="DO148" s="326"/>
      <c r="DP148" s="326"/>
      <c r="DQ148" s="326"/>
      <c r="DR148" s="326"/>
      <c r="DS148" s="326"/>
      <c r="DT148" s="326"/>
      <c r="DU148" s="326"/>
      <c r="DV148" s="326"/>
      <c r="DW148" s="326"/>
      <c r="DX148" s="326"/>
      <c r="DY148" s="326"/>
      <c r="DZ148" s="326"/>
      <c r="EA148" s="326"/>
      <c r="EB148" s="326"/>
      <c r="EC148" s="326"/>
      <c r="ED148" s="326"/>
      <c r="EE148" s="326"/>
      <c r="EF148" s="326"/>
      <c r="EG148" s="326"/>
      <c r="EH148" s="326"/>
      <c r="EI148" s="326"/>
      <c r="EJ148" s="326"/>
      <c r="EK148" s="326"/>
      <c r="EL148" s="326"/>
      <c r="EM148" s="326"/>
      <c r="EN148" s="326"/>
      <c r="EO148" s="326"/>
      <c r="EP148" s="326"/>
      <c r="EQ148" s="326"/>
      <c r="ER148" s="326"/>
      <c r="ES148" s="326"/>
      <c r="ET148" s="326"/>
      <c r="EU148" s="326"/>
      <c r="EV148" s="326"/>
      <c r="EW148" s="326"/>
      <c r="EX148" s="326"/>
      <c r="EY148" s="326"/>
      <c r="EZ148" s="326"/>
      <c r="FA148" s="326"/>
      <c r="FB148" s="326"/>
      <c r="FC148" s="326"/>
      <c r="FD148" s="326"/>
      <c r="FE148" s="326"/>
      <c r="FF148" s="326"/>
      <c r="FG148" s="326"/>
      <c r="FH148" s="326"/>
      <c r="FI148" s="326"/>
      <c r="FJ148" s="326"/>
      <c r="FK148" s="326"/>
      <c r="FL148" s="326"/>
      <c r="FM148" s="326"/>
      <c r="FN148" s="326"/>
      <c r="FO148" s="326"/>
      <c r="FP148" s="326"/>
      <c r="FQ148" s="326"/>
      <c r="FR148" s="326"/>
      <c r="FS148" s="326"/>
      <c r="FT148" s="326"/>
      <c r="FU148" s="326"/>
      <c r="FV148" s="326"/>
      <c r="FW148" s="326"/>
      <c r="FX148" s="326"/>
      <c r="FY148" s="326"/>
      <c r="FZ148" s="326"/>
      <c r="GA148" s="326"/>
      <c r="GB148" s="326"/>
      <c r="GC148" s="326"/>
      <c r="GD148" s="326"/>
      <c r="GE148" s="326"/>
      <c r="GF148" s="326"/>
      <c r="GG148" s="326"/>
      <c r="GH148" s="326"/>
      <c r="GI148" s="326"/>
      <c r="GJ148" s="326"/>
      <c r="GK148" s="326"/>
      <c r="GL148" s="326"/>
      <c r="GM148" s="326"/>
      <c r="GN148" s="326"/>
      <c r="GO148" s="326"/>
      <c r="GP148" s="326"/>
      <c r="GQ148" s="326"/>
      <c r="GR148" s="326"/>
      <c r="GS148" s="326"/>
      <c r="GT148" s="326"/>
      <c r="GU148" s="326"/>
      <c r="GV148" s="326"/>
      <c r="GW148" s="326"/>
      <c r="GX148" s="326"/>
      <c r="GY148" s="326"/>
      <c r="GZ148" s="326"/>
      <c r="HA148" s="326"/>
      <c r="HB148" s="326"/>
      <c r="HC148" s="326"/>
      <c r="HD148" s="326"/>
      <c r="HE148" s="326"/>
      <c r="HF148" s="326"/>
      <c r="HG148" s="326"/>
      <c r="HH148" s="326"/>
      <c r="HI148" s="326"/>
      <c r="HJ148" s="326"/>
      <c r="HK148" s="326"/>
      <c r="HL148" s="326"/>
      <c r="HM148" s="326"/>
      <c r="HN148" s="326"/>
      <c r="HO148" s="326"/>
      <c r="HP148" s="326"/>
      <c r="HQ148" s="326"/>
      <c r="HR148" s="326"/>
      <c r="HS148" s="326"/>
      <c r="HT148" s="326"/>
      <c r="HU148" s="326"/>
      <c r="HV148" s="326"/>
      <c r="HW148" s="326"/>
      <c r="HX148" s="326"/>
      <c r="HY148" s="326"/>
      <c r="HZ148" s="326"/>
      <c r="IA148" s="326"/>
      <c r="IB148" s="326"/>
      <c r="IC148" s="326"/>
      <c r="ID148" s="326"/>
      <c r="IE148" s="326"/>
      <c r="IF148" s="326"/>
      <c r="IG148" s="326"/>
      <c r="IH148" s="326"/>
      <c r="II148" s="326"/>
      <c r="IJ148" s="326"/>
      <c r="IK148" s="326"/>
      <c r="IL148" s="326"/>
      <c r="IM148" s="326"/>
      <c r="IN148" s="326"/>
      <c r="IO148" s="326"/>
      <c r="IP148" s="326"/>
      <c r="IQ148" s="326"/>
      <c r="IR148" s="326"/>
      <c r="IS148" s="326"/>
      <c r="IT148" s="326"/>
      <c r="IU148" s="326"/>
      <c r="IV148" s="326"/>
    </row>
    <row r="149" spans="1:256" ht="15.75" x14ac:dyDescent="0.25">
      <c r="B149" s="344"/>
      <c r="C149" s="343"/>
      <c r="F149" s="342"/>
      <c r="G149" s="341" t="s">
        <v>245</v>
      </c>
      <c r="S149" s="340"/>
    </row>
    <row r="150" spans="1:256" s="339" customFormat="1" ht="6.75" customHeight="1" x14ac:dyDescent="0.2">
      <c r="A150" s="326"/>
      <c r="B150" s="326"/>
      <c r="C150" s="326"/>
      <c r="D150" s="326"/>
      <c r="E150" s="326"/>
      <c r="F150" s="326"/>
      <c r="G150" s="326"/>
      <c r="H150" s="326"/>
      <c r="I150" s="326"/>
      <c r="J150" s="326"/>
      <c r="K150" s="326"/>
      <c r="L150" s="326"/>
      <c r="M150" s="326"/>
      <c r="N150" s="326"/>
      <c r="O150" s="326"/>
      <c r="P150" s="326"/>
      <c r="Q150" s="326"/>
      <c r="R150" s="326"/>
      <c r="S150" s="326"/>
      <c r="T150" s="326"/>
      <c r="U150" s="326"/>
      <c r="V150" s="326"/>
      <c r="W150" s="326"/>
      <c r="X150" s="326"/>
      <c r="Y150" s="326"/>
      <c r="Z150" s="326"/>
      <c r="AA150" s="326"/>
      <c r="AB150" s="326"/>
      <c r="AC150" s="326"/>
      <c r="AD150" s="326"/>
      <c r="AE150" s="326"/>
      <c r="AF150" s="326"/>
      <c r="AG150" s="326"/>
      <c r="AH150" s="326"/>
      <c r="AI150" s="326"/>
      <c r="AJ150" s="326"/>
      <c r="AK150" s="326"/>
      <c r="AL150" s="326"/>
      <c r="AM150" s="326"/>
      <c r="AN150" s="326"/>
      <c r="AO150" s="326"/>
      <c r="AP150" s="326"/>
      <c r="AQ150" s="326"/>
      <c r="AR150" s="326"/>
      <c r="AS150" s="326"/>
      <c r="AT150" s="326"/>
      <c r="AU150" s="326"/>
      <c r="AV150" s="326"/>
      <c r="AW150" s="326"/>
      <c r="AX150" s="326"/>
      <c r="AY150" s="326"/>
      <c r="AZ150" s="326"/>
      <c r="BA150" s="326"/>
      <c r="BB150" s="326"/>
      <c r="BC150" s="326"/>
      <c r="BD150" s="326"/>
      <c r="BE150" s="326"/>
      <c r="BF150" s="326"/>
      <c r="BG150" s="326"/>
      <c r="BH150" s="326"/>
      <c r="BI150" s="326"/>
      <c r="BJ150" s="326"/>
      <c r="BK150" s="326"/>
      <c r="BL150" s="326"/>
      <c r="BM150" s="326"/>
      <c r="BN150" s="326"/>
      <c r="BO150" s="326"/>
      <c r="BP150" s="326"/>
      <c r="BQ150" s="326"/>
      <c r="BR150" s="326"/>
      <c r="BS150" s="326"/>
      <c r="BT150" s="326"/>
      <c r="BU150" s="326"/>
      <c r="BV150" s="326"/>
      <c r="BW150" s="326"/>
      <c r="BX150" s="326"/>
      <c r="BY150" s="326"/>
      <c r="BZ150" s="326"/>
      <c r="CA150" s="326"/>
      <c r="CB150" s="326"/>
      <c r="CC150" s="326"/>
      <c r="CD150" s="326"/>
      <c r="CE150" s="326"/>
      <c r="CF150" s="326"/>
      <c r="CG150" s="326"/>
      <c r="CH150" s="326"/>
      <c r="CI150" s="326"/>
      <c r="CJ150" s="326"/>
      <c r="CK150" s="326"/>
      <c r="CL150" s="326"/>
      <c r="CM150" s="326"/>
      <c r="CN150" s="326"/>
      <c r="CO150" s="326"/>
      <c r="CP150" s="326"/>
      <c r="CQ150" s="326"/>
      <c r="CR150" s="326"/>
      <c r="CS150" s="326"/>
      <c r="CT150" s="326"/>
      <c r="CU150" s="326"/>
      <c r="CV150" s="326"/>
      <c r="CW150" s="326"/>
      <c r="CX150" s="326"/>
      <c r="CY150" s="326"/>
      <c r="CZ150" s="326"/>
      <c r="DA150" s="326"/>
      <c r="DB150" s="326"/>
      <c r="DC150" s="326"/>
      <c r="DD150" s="326"/>
      <c r="DE150" s="326"/>
      <c r="DF150" s="326"/>
      <c r="DG150" s="326"/>
      <c r="DH150" s="326"/>
      <c r="DI150" s="326"/>
      <c r="DJ150" s="326"/>
      <c r="DK150" s="326"/>
      <c r="DL150" s="326"/>
      <c r="DM150" s="326"/>
      <c r="DN150" s="326"/>
      <c r="DO150" s="326"/>
      <c r="DP150" s="326"/>
      <c r="DQ150" s="326"/>
      <c r="DR150" s="326"/>
      <c r="DS150" s="326"/>
      <c r="DT150" s="326"/>
      <c r="DU150" s="326"/>
      <c r="DV150" s="326"/>
      <c r="DW150" s="326"/>
      <c r="DX150" s="326"/>
      <c r="DY150" s="326"/>
      <c r="DZ150" s="326"/>
      <c r="EA150" s="326"/>
      <c r="EB150" s="326"/>
      <c r="EC150" s="326"/>
      <c r="ED150" s="326"/>
      <c r="EE150" s="326"/>
      <c r="EF150" s="326"/>
      <c r="EG150" s="326"/>
      <c r="EH150" s="326"/>
      <c r="EI150" s="326"/>
      <c r="EJ150" s="326"/>
      <c r="EK150" s="326"/>
      <c r="EL150" s="326"/>
      <c r="EM150" s="326"/>
      <c r="EN150" s="326"/>
      <c r="EO150" s="326"/>
      <c r="EP150" s="326"/>
      <c r="EQ150" s="326"/>
      <c r="ER150" s="326"/>
      <c r="ES150" s="326"/>
      <c r="ET150" s="326"/>
      <c r="EU150" s="326"/>
      <c r="EV150" s="326"/>
      <c r="EW150" s="326"/>
      <c r="EX150" s="326"/>
      <c r="EY150" s="326"/>
      <c r="EZ150" s="326"/>
      <c r="FA150" s="326"/>
      <c r="FB150" s="326"/>
      <c r="FC150" s="326"/>
      <c r="FD150" s="326"/>
      <c r="FE150" s="326"/>
      <c r="FF150" s="326"/>
      <c r="FG150" s="326"/>
      <c r="FH150" s="326"/>
      <c r="FI150" s="326"/>
      <c r="FJ150" s="326"/>
      <c r="FK150" s="326"/>
      <c r="FL150" s="326"/>
      <c r="FM150" s="326"/>
      <c r="FN150" s="326"/>
      <c r="FO150" s="326"/>
      <c r="FP150" s="326"/>
      <c r="FQ150" s="326"/>
      <c r="FR150" s="326"/>
      <c r="FS150" s="326"/>
      <c r="FT150" s="326"/>
      <c r="FU150" s="326"/>
      <c r="FV150" s="326"/>
      <c r="FW150" s="326"/>
      <c r="FX150" s="326"/>
      <c r="FY150" s="326"/>
      <c r="FZ150" s="326"/>
      <c r="GA150" s="326"/>
      <c r="GB150" s="326"/>
      <c r="GC150" s="326"/>
      <c r="GD150" s="326"/>
      <c r="GE150" s="326"/>
      <c r="GF150" s="326"/>
      <c r="GG150" s="326"/>
      <c r="GH150" s="326"/>
      <c r="GI150" s="326"/>
      <c r="GJ150" s="326"/>
      <c r="GK150" s="326"/>
      <c r="GL150" s="326"/>
      <c r="GM150" s="326"/>
      <c r="GN150" s="326"/>
      <c r="GO150" s="326"/>
      <c r="GP150" s="326"/>
      <c r="GQ150" s="326"/>
      <c r="GR150" s="326"/>
      <c r="GS150" s="326"/>
      <c r="GT150" s="326"/>
      <c r="GU150" s="326"/>
      <c r="GV150" s="326"/>
      <c r="GW150" s="326"/>
      <c r="GX150" s="326"/>
      <c r="GY150" s="326"/>
      <c r="GZ150" s="326"/>
      <c r="HA150" s="326"/>
      <c r="HB150" s="326"/>
      <c r="HC150" s="326"/>
      <c r="HD150" s="326"/>
      <c r="HE150" s="326"/>
      <c r="HF150" s="326"/>
      <c r="HG150" s="326"/>
      <c r="HH150" s="326"/>
      <c r="HI150" s="326"/>
      <c r="HJ150" s="326"/>
      <c r="HK150" s="326"/>
      <c r="HL150" s="326"/>
      <c r="HM150" s="326"/>
      <c r="HN150" s="326"/>
      <c r="HO150" s="326"/>
      <c r="HP150" s="326"/>
      <c r="HQ150" s="326"/>
      <c r="HR150" s="326"/>
      <c r="HS150" s="326"/>
      <c r="HT150" s="326"/>
      <c r="HU150" s="326"/>
      <c r="HV150" s="326"/>
      <c r="HW150" s="326"/>
      <c r="HX150" s="326"/>
      <c r="HY150" s="326"/>
      <c r="HZ150" s="326"/>
      <c r="IA150" s="326"/>
      <c r="IB150" s="326"/>
      <c r="IC150" s="326"/>
      <c r="ID150" s="326"/>
      <c r="IE150" s="326"/>
      <c r="IF150" s="326"/>
      <c r="IG150" s="326"/>
      <c r="IH150" s="326"/>
      <c r="II150" s="326"/>
      <c r="IJ150" s="326"/>
      <c r="IK150" s="326"/>
      <c r="IL150" s="326"/>
      <c r="IM150" s="326"/>
      <c r="IN150" s="326"/>
      <c r="IO150" s="326"/>
      <c r="IP150" s="326"/>
      <c r="IQ150" s="326"/>
      <c r="IR150" s="326"/>
      <c r="IS150" s="326"/>
      <c r="IT150" s="326"/>
      <c r="IU150" s="326"/>
      <c r="IV150" s="326"/>
    </row>
    <row r="151" spans="1:256" ht="15.75" x14ac:dyDescent="0.25">
      <c r="B151" s="344"/>
      <c r="C151" s="343"/>
      <c r="F151" s="342" t="s">
        <v>1010</v>
      </c>
      <c r="G151" s="341" t="s">
        <v>244</v>
      </c>
      <c r="S151" s="340"/>
    </row>
    <row r="152" spans="1:256" s="339" customFormat="1" ht="6.75" customHeight="1" x14ac:dyDescent="0.2">
      <c r="A152" s="326"/>
      <c r="B152" s="326"/>
      <c r="C152" s="326"/>
      <c r="D152" s="326"/>
      <c r="E152" s="326"/>
      <c r="F152" s="326"/>
      <c r="G152" s="326"/>
      <c r="H152" s="326"/>
      <c r="I152" s="326"/>
      <c r="J152" s="326"/>
      <c r="K152" s="326"/>
      <c r="L152" s="326"/>
      <c r="M152" s="326"/>
      <c r="N152" s="326"/>
      <c r="O152" s="326"/>
      <c r="P152" s="326"/>
      <c r="Q152" s="326"/>
      <c r="R152" s="326"/>
      <c r="S152" s="326"/>
      <c r="T152" s="326"/>
      <c r="U152" s="326"/>
      <c r="V152" s="326"/>
      <c r="W152" s="326"/>
      <c r="X152" s="326"/>
      <c r="Y152" s="326"/>
      <c r="Z152" s="326"/>
      <c r="AA152" s="326"/>
      <c r="AB152" s="326"/>
      <c r="AC152" s="326"/>
      <c r="AD152" s="326"/>
      <c r="AE152" s="326"/>
      <c r="AF152" s="326"/>
      <c r="AG152" s="326"/>
      <c r="AH152" s="326"/>
      <c r="AI152" s="326"/>
      <c r="AJ152" s="326"/>
      <c r="AK152" s="326"/>
      <c r="AL152" s="326"/>
      <c r="AM152" s="326"/>
      <c r="AN152" s="326"/>
      <c r="AO152" s="326"/>
      <c r="AP152" s="326"/>
      <c r="AQ152" s="326"/>
      <c r="AR152" s="326"/>
      <c r="AS152" s="326"/>
      <c r="AT152" s="326"/>
      <c r="AU152" s="326"/>
      <c r="AV152" s="326"/>
      <c r="AW152" s="326"/>
      <c r="AX152" s="326"/>
      <c r="AY152" s="326"/>
      <c r="AZ152" s="326"/>
      <c r="BA152" s="326"/>
      <c r="BB152" s="326"/>
      <c r="BC152" s="326"/>
      <c r="BD152" s="326"/>
      <c r="BE152" s="326"/>
      <c r="BF152" s="326"/>
      <c r="BG152" s="326"/>
      <c r="BH152" s="326"/>
      <c r="BI152" s="326"/>
      <c r="BJ152" s="326"/>
      <c r="BK152" s="326"/>
      <c r="BL152" s="326"/>
      <c r="BM152" s="326"/>
      <c r="BN152" s="326"/>
      <c r="BO152" s="326"/>
      <c r="BP152" s="326"/>
      <c r="BQ152" s="326"/>
      <c r="BR152" s="326"/>
      <c r="BS152" s="326"/>
      <c r="BT152" s="326"/>
      <c r="BU152" s="326"/>
      <c r="BV152" s="326"/>
      <c r="BW152" s="326"/>
      <c r="BX152" s="326"/>
      <c r="BY152" s="326"/>
      <c r="BZ152" s="326"/>
      <c r="CA152" s="326"/>
      <c r="CB152" s="326"/>
      <c r="CC152" s="326"/>
      <c r="CD152" s="326"/>
      <c r="CE152" s="326"/>
      <c r="CF152" s="326"/>
      <c r="CG152" s="326"/>
      <c r="CH152" s="326"/>
      <c r="CI152" s="326"/>
      <c r="CJ152" s="326"/>
      <c r="CK152" s="326"/>
      <c r="CL152" s="326"/>
      <c r="CM152" s="326"/>
      <c r="CN152" s="326"/>
      <c r="CO152" s="326"/>
      <c r="CP152" s="326"/>
      <c r="CQ152" s="326"/>
      <c r="CR152" s="326"/>
      <c r="CS152" s="326"/>
      <c r="CT152" s="326"/>
      <c r="CU152" s="326"/>
      <c r="CV152" s="326"/>
      <c r="CW152" s="326"/>
      <c r="CX152" s="326"/>
      <c r="CY152" s="326"/>
      <c r="CZ152" s="326"/>
      <c r="DA152" s="326"/>
      <c r="DB152" s="326"/>
      <c r="DC152" s="326"/>
      <c r="DD152" s="326"/>
      <c r="DE152" s="326"/>
      <c r="DF152" s="326"/>
      <c r="DG152" s="326"/>
      <c r="DH152" s="326"/>
      <c r="DI152" s="326"/>
      <c r="DJ152" s="326"/>
      <c r="DK152" s="326"/>
      <c r="DL152" s="326"/>
      <c r="DM152" s="326"/>
      <c r="DN152" s="326"/>
      <c r="DO152" s="326"/>
      <c r="DP152" s="326"/>
      <c r="DQ152" s="326"/>
      <c r="DR152" s="326"/>
      <c r="DS152" s="326"/>
      <c r="DT152" s="326"/>
      <c r="DU152" s="326"/>
      <c r="DV152" s="326"/>
      <c r="DW152" s="326"/>
      <c r="DX152" s="326"/>
      <c r="DY152" s="326"/>
      <c r="DZ152" s="326"/>
      <c r="EA152" s="326"/>
      <c r="EB152" s="326"/>
      <c r="EC152" s="326"/>
      <c r="ED152" s="326"/>
      <c r="EE152" s="326"/>
      <c r="EF152" s="326"/>
      <c r="EG152" s="326"/>
      <c r="EH152" s="326"/>
      <c r="EI152" s="326"/>
      <c r="EJ152" s="326"/>
      <c r="EK152" s="326"/>
      <c r="EL152" s="326"/>
      <c r="EM152" s="326"/>
      <c r="EN152" s="326"/>
      <c r="EO152" s="326"/>
      <c r="EP152" s="326"/>
      <c r="EQ152" s="326"/>
      <c r="ER152" s="326"/>
      <c r="ES152" s="326"/>
      <c r="ET152" s="326"/>
      <c r="EU152" s="326"/>
      <c r="EV152" s="326"/>
      <c r="EW152" s="326"/>
      <c r="EX152" s="326"/>
      <c r="EY152" s="326"/>
      <c r="EZ152" s="326"/>
      <c r="FA152" s="326"/>
      <c r="FB152" s="326"/>
      <c r="FC152" s="326"/>
      <c r="FD152" s="326"/>
      <c r="FE152" s="326"/>
      <c r="FF152" s="326"/>
      <c r="FG152" s="326"/>
      <c r="FH152" s="326"/>
      <c r="FI152" s="326"/>
      <c r="FJ152" s="326"/>
      <c r="FK152" s="326"/>
      <c r="FL152" s="326"/>
      <c r="FM152" s="326"/>
      <c r="FN152" s="326"/>
      <c r="FO152" s="326"/>
      <c r="FP152" s="326"/>
      <c r="FQ152" s="326"/>
      <c r="FR152" s="326"/>
      <c r="FS152" s="326"/>
      <c r="FT152" s="326"/>
      <c r="FU152" s="326"/>
      <c r="FV152" s="326"/>
      <c r="FW152" s="326"/>
      <c r="FX152" s="326"/>
      <c r="FY152" s="326"/>
      <c r="FZ152" s="326"/>
      <c r="GA152" s="326"/>
      <c r="GB152" s="326"/>
      <c r="GC152" s="326"/>
      <c r="GD152" s="326"/>
      <c r="GE152" s="326"/>
      <c r="GF152" s="326"/>
      <c r="GG152" s="326"/>
      <c r="GH152" s="326"/>
      <c r="GI152" s="326"/>
      <c r="GJ152" s="326"/>
      <c r="GK152" s="326"/>
      <c r="GL152" s="326"/>
      <c r="GM152" s="326"/>
      <c r="GN152" s="326"/>
      <c r="GO152" s="326"/>
      <c r="GP152" s="326"/>
      <c r="GQ152" s="326"/>
      <c r="GR152" s="326"/>
      <c r="GS152" s="326"/>
      <c r="GT152" s="326"/>
      <c r="GU152" s="326"/>
      <c r="GV152" s="326"/>
      <c r="GW152" s="326"/>
      <c r="GX152" s="326"/>
      <c r="GY152" s="326"/>
      <c r="GZ152" s="326"/>
      <c r="HA152" s="326"/>
      <c r="HB152" s="326"/>
      <c r="HC152" s="326"/>
      <c r="HD152" s="326"/>
      <c r="HE152" s="326"/>
      <c r="HF152" s="326"/>
      <c r="HG152" s="326"/>
      <c r="HH152" s="326"/>
      <c r="HI152" s="326"/>
      <c r="HJ152" s="326"/>
      <c r="HK152" s="326"/>
      <c r="HL152" s="326"/>
      <c r="HM152" s="326"/>
      <c r="HN152" s="326"/>
      <c r="HO152" s="326"/>
      <c r="HP152" s="326"/>
      <c r="HQ152" s="326"/>
      <c r="HR152" s="326"/>
      <c r="HS152" s="326"/>
      <c r="HT152" s="326"/>
      <c r="HU152" s="326"/>
      <c r="HV152" s="326"/>
      <c r="HW152" s="326"/>
      <c r="HX152" s="326"/>
      <c r="HY152" s="326"/>
      <c r="HZ152" s="326"/>
      <c r="IA152" s="326"/>
      <c r="IB152" s="326"/>
      <c r="IC152" s="326"/>
      <c r="ID152" s="326"/>
      <c r="IE152" s="326"/>
      <c r="IF152" s="326"/>
      <c r="IG152" s="326"/>
      <c r="IH152" s="326"/>
      <c r="II152" s="326"/>
      <c r="IJ152" s="326"/>
      <c r="IK152" s="326"/>
      <c r="IL152" s="326"/>
      <c r="IM152" s="326"/>
      <c r="IN152" s="326"/>
      <c r="IO152" s="326"/>
      <c r="IP152" s="326"/>
      <c r="IQ152" s="326"/>
      <c r="IR152" s="326"/>
      <c r="IS152" s="326"/>
      <c r="IT152" s="326"/>
      <c r="IU152" s="326"/>
      <c r="IV152" s="326"/>
    </row>
    <row r="153" spans="1:256" ht="15.75" x14ac:dyDescent="0.25">
      <c r="B153" s="344"/>
      <c r="C153" s="343"/>
      <c r="F153" s="342"/>
      <c r="G153" s="341" t="s">
        <v>243</v>
      </c>
      <c r="S153" s="340"/>
    </row>
    <row r="154" spans="1:256" s="339" customFormat="1" ht="6.75" customHeight="1" x14ac:dyDescent="0.2">
      <c r="A154" s="326"/>
      <c r="B154" s="326"/>
      <c r="C154" s="326"/>
      <c r="D154" s="326"/>
      <c r="E154" s="326"/>
      <c r="F154" s="326"/>
      <c r="G154" s="326"/>
      <c r="H154" s="326"/>
      <c r="I154" s="326"/>
      <c r="J154" s="326"/>
      <c r="K154" s="326"/>
      <c r="L154" s="326"/>
      <c r="M154" s="326"/>
      <c r="N154" s="326"/>
      <c r="O154" s="326"/>
      <c r="P154" s="326"/>
      <c r="Q154" s="326"/>
      <c r="R154" s="326"/>
      <c r="S154" s="326"/>
      <c r="T154" s="326"/>
      <c r="U154" s="326"/>
      <c r="V154" s="326"/>
      <c r="W154" s="326"/>
      <c r="X154" s="326"/>
      <c r="Y154" s="326"/>
      <c r="Z154" s="326"/>
      <c r="AA154" s="326"/>
      <c r="AB154" s="326"/>
      <c r="AC154" s="326"/>
      <c r="AD154" s="326"/>
      <c r="AE154" s="326"/>
      <c r="AF154" s="326"/>
      <c r="AG154" s="326"/>
      <c r="AH154" s="326"/>
      <c r="AI154" s="326"/>
      <c r="AJ154" s="326"/>
      <c r="AK154" s="326"/>
      <c r="AL154" s="326"/>
      <c r="AM154" s="326"/>
      <c r="AN154" s="326"/>
      <c r="AO154" s="326"/>
      <c r="AP154" s="326"/>
      <c r="AQ154" s="326"/>
      <c r="AR154" s="326"/>
      <c r="AS154" s="326"/>
      <c r="AT154" s="326"/>
      <c r="AU154" s="326"/>
      <c r="AV154" s="326"/>
      <c r="AW154" s="326"/>
      <c r="AX154" s="326"/>
      <c r="AY154" s="326"/>
      <c r="AZ154" s="326"/>
      <c r="BA154" s="326"/>
      <c r="BB154" s="326"/>
      <c r="BC154" s="326"/>
      <c r="BD154" s="326"/>
      <c r="BE154" s="326"/>
      <c r="BF154" s="326"/>
      <c r="BG154" s="326"/>
      <c r="BH154" s="326"/>
      <c r="BI154" s="326"/>
      <c r="BJ154" s="326"/>
      <c r="BK154" s="326"/>
      <c r="BL154" s="326"/>
      <c r="BM154" s="326"/>
      <c r="BN154" s="326"/>
      <c r="BO154" s="326"/>
      <c r="BP154" s="326"/>
      <c r="BQ154" s="326"/>
      <c r="BR154" s="326"/>
      <c r="BS154" s="326"/>
      <c r="BT154" s="326"/>
      <c r="BU154" s="326"/>
      <c r="BV154" s="326"/>
      <c r="BW154" s="326"/>
      <c r="BX154" s="326"/>
      <c r="BY154" s="326"/>
      <c r="BZ154" s="326"/>
      <c r="CA154" s="326"/>
      <c r="CB154" s="326"/>
      <c r="CC154" s="326"/>
      <c r="CD154" s="326"/>
      <c r="CE154" s="326"/>
      <c r="CF154" s="326"/>
      <c r="CG154" s="326"/>
      <c r="CH154" s="326"/>
      <c r="CI154" s="326"/>
      <c r="CJ154" s="326"/>
      <c r="CK154" s="326"/>
      <c r="CL154" s="326"/>
      <c r="CM154" s="326"/>
      <c r="CN154" s="326"/>
      <c r="CO154" s="326"/>
      <c r="CP154" s="326"/>
      <c r="CQ154" s="326"/>
      <c r="CR154" s="326"/>
      <c r="CS154" s="326"/>
      <c r="CT154" s="326"/>
      <c r="CU154" s="326"/>
      <c r="CV154" s="326"/>
      <c r="CW154" s="326"/>
      <c r="CX154" s="326"/>
      <c r="CY154" s="326"/>
      <c r="CZ154" s="326"/>
      <c r="DA154" s="326"/>
      <c r="DB154" s="326"/>
      <c r="DC154" s="326"/>
      <c r="DD154" s="326"/>
      <c r="DE154" s="326"/>
      <c r="DF154" s="326"/>
      <c r="DG154" s="326"/>
      <c r="DH154" s="326"/>
      <c r="DI154" s="326"/>
      <c r="DJ154" s="326"/>
      <c r="DK154" s="326"/>
      <c r="DL154" s="326"/>
      <c r="DM154" s="326"/>
      <c r="DN154" s="326"/>
      <c r="DO154" s="326"/>
      <c r="DP154" s="326"/>
      <c r="DQ154" s="326"/>
      <c r="DR154" s="326"/>
      <c r="DS154" s="326"/>
      <c r="DT154" s="326"/>
      <c r="DU154" s="326"/>
      <c r="DV154" s="326"/>
      <c r="DW154" s="326"/>
      <c r="DX154" s="326"/>
      <c r="DY154" s="326"/>
      <c r="DZ154" s="326"/>
      <c r="EA154" s="326"/>
      <c r="EB154" s="326"/>
      <c r="EC154" s="326"/>
      <c r="ED154" s="326"/>
      <c r="EE154" s="326"/>
      <c r="EF154" s="326"/>
      <c r="EG154" s="326"/>
      <c r="EH154" s="326"/>
      <c r="EI154" s="326"/>
      <c r="EJ154" s="326"/>
      <c r="EK154" s="326"/>
      <c r="EL154" s="326"/>
      <c r="EM154" s="326"/>
      <c r="EN154" s="326"/>
      <c r="EO154" s="326"/>
      <c r="EP154" s="326"/>
      <c r="EQ154" s="326"/>
      <c r="ER154" s="326"/>
      <c r="ES154" s="326"/>
      <c r="ET154" s="326"/>
      <c r="EU154" s="326"/>
      <c r="EV154" s="326"/>
      <c r="EW154" s="326"/>
      <c r="EX154" s="326"/>
      <c r="EY154" s="326"/>
      <c r="EZ154" s="326"/>
      <c r="FA154" s="326"/>
      <c r="FB154" s="326"/>
      <c r="FC154" s="326"/>
      <c r="FD154" s="326"/>
      <c r="FE154" s="326"/>
      <c r="FF154" s="326"/>
      <c r="FG154" s="326"/>
      <c r="FH154" s="326"/>
      <c r="FI154" s="326"/>
      <c r="FJ154" s="326"/>
      <c r="FK154" s="326"/>
      <c r="FL154" s="326"/>
      <c r="FM154" s="326"/>
      <c r="FN154" s="326"/>
      <c r="FO154" s="326"/>
      <c r="FP154" s="326"/>
      <c r="FQ154" s="326"/>
      <c r="FR154" s="326"/>
      <c r="FS154" s="326"/>
      <c r="FT154" s="326"/>
      <c r="FU154" s="326"/>
      <c r="FV154" s="326"/>
      <c r="FW154" s="326"/>
      <c r="FX154" s="326"/>
      <c r="FY154" s="326"/>
      <c r="FZ154" s="326"/>
      <c r="GA154" s="326"/>
      <c r="GB154" s="326"/>
      <c r="GC154" s="326"/>
      <c r="GD154" s="326"/>
      <c r="GE154" s="326"/>
      <c r="GF154" s="326"/>
      <c r="GG154" s="326"/>
      <c r="GH154" s="326"/>
      <c r="GI154" s="326"/>
      <c r="GJ154" s="326"/>
      <c r="GK154" s="326"/>
      <c r="GL154" s="326"/>
      <c r="GM154" s="326"/>
      <c r="GN154" s="326"/>
      <c r="GO154" s="326"/>
      <c r="GP154" s="326"/>
      <c r="GQ154" s="326"/>
      <c r="GR154" s="326"/>
      <c r="GS154" s="326"/>
      <c r="GT154" s="326"/>
      <c r="GU154" s="326"/>
      <c r="GV154" s="326"/>
      <c r="GW154" s="326"/>
      <c r="GX154" s="326"/>
      <c r="GY154" s="326"/>
      <c r="GZ154" s="326"/>
      <c r="HA154" s="326"/>
      <c r="HB154" s="326"/>
      <c r="HC154" s="326"/>
      <c r="HD154" s="326"/>
      <c r="HE154" s="326"/>
      <c r="HF154" s="326"/>
      <c r="HG154" s="326"/>
      <c r="HH154" s="326"/>
      <c r="HI154" s="326"/>
      <c r="HJ154" s="326"/>
      <c r="HK154" s="326"/>
      <c r="HL154" s="326"/>
      <c r="HM154" s="326"/>
      <c r="HN154" s="326"/>
      <c r="HO154" s="326"/>
      <c r="HP154" s="326"/>
      <c r="HQ154" s="326"/>
      <c r="HR154" s="326"/>
      <c r="HS154" s="326"/>
      <c r="HT154" s="326"/>
      <c r="HU154" s="326"/>
      <c r="HV154" s="326"/>
      <c r="HW154" s="326"/>
      <c r="HX154" s="326"/>
      <c r="HY154" s="326"/>
      <c r="HZ154" s="326"/>
      <c r="IA154" s="326"/>
      <c r="IB154" s="326"/>
      <c r="IC154" s="326"/>
      <c r="ID154" s="326"/>
      <c r="IE154" s="326"/>
      <c r="IF154" s="326"/>
      <c r="IG154" s="326"/>
      <c r="IH154" s="326"/>
      <c r="II154" s="326"/>
      <c r="IJ154" s="326"/>
      <c r="IK154" s="326"/>
      <c r="IL154" s="326"/>
      <c r="IM154" s="326"/>
      <c r="IN154" s="326"/>
      <c r="IO154" s="326"/>
      <c r="IP154" s="326"/>
      <c r="IQ154" s="326"/>
      <c r="IR154" s="326"/>
      <c r="IS154" s="326"/>
      <c r="IT154" s="326"/>
      <c r="IU154" s="326"/>
      <c r="IV154" s="326"/>
    </row>
    <row r="155" spans="1:256" s="336" customFormat="1" ht="21" customHeight="1" x14ac:dyDescent="0.35">
      <c r="A155" s="338" t="s">
        <v>242</v>
      </c>
      <c r="F155" s="337"/>
      <c r="G155" s="337"/>
      <c r="H155" s="337"/>
      <c r="I155" s="337"/>
      <c r="J155" s="337"/>
      <c r="K155" s="337"/>
      <c r="L155" s="337"/>
      <c r="M155" s="337"/>
      <c r="N155" s="337"/>
      <c r="O155" s="337"/>
      <c r="P155" s="337"/>
      <c r="Q155" s="337"/>
      <c r="R155" s="337"/>
    </row>
    <row r="156" spans="1:256" ht="5.25" customHeight="1" x14ac:dyDescent="0.3">
      <c r="B156" s="330"/>
      <c r="C156" s="335"/>
      <c r="D156" s="331"/>
      <c r="E156" s="331"/>
      <c r="F156" s="331"/>
      <c r="G156" s="331"/>
      <c r="H156" s="331"/>
      <c r="I156" s="331"/>
      <c r="J156" s="331"/>
      <c r="K156" s="331"/>
      <c r="L156" s="331"/>
      <c r="M156" s="331"/>
      <c r="N156" s="331"/>
      <c r="O156" s="331"/>
      <c r="P156" s="331"/>
      <c r="Q156" s="331"/>
      <c r="R156" s="331"/>
      <c r="S156" s="331"/>
      <c r="T156" s="331"/>
      <c r="U156" s="331"/>
      <c r="V156" s="331"/>
      <c r="W156" s="331"/>
      <c r="X156" s="331"/>
      <c r="Y156" s="331"/>
      <c r="Z156" s="331"/>
      <c r="AA156" s="331"/>
      <c r="AB156" s="331"/>
      <c r="AC156" s="331"/>
      <c r="AD156" s="331"/>
      <c r="AE156" s="331"/>
      <c r="AF156" s="331"/>
      <c r="AG156" s="331"/>
      <c r="AH156" s="331"/>
      <c r="AI156" s="331"/>
      <c r="AJ156" s="331"/>
      <c r="AK156" s="331"/>
      <c r="AL156" s="331"/>
      <c r="AM156" s="331"/>
      <c r="AN156" s="331"/>
      <c r="AO156" s="331"/>
      <c r="AP156" s="331"/>
      <c r="AQ156" s="331"/>
      <c r="AR156" s="331"/>
      <c r="AS156" s="331"/>
      <c r="AT156" s="331"/>
      <c r="AU156" s="331"/>
      <c r="AV156" s="331"/>
      <c r="AW156" s="331"/>
      <c r="AX156" s="331"/>
      <c r="AY156" s="331"/>
      <c r="AZ156" s="331"/>
      <c r="BA156" s="331"/>
      <c r="BB156" s="331"/>
      <c r="BC156" s="331"/>
      <c r="BD156" s="331"/>
      <c r="BE156" s="331"/>
      <c r="BF156" s="331"/>
      <c r="BG156" s="331"/>
      <c r="BH156" s="331"/>
      <c r="BI156" s="331"/>
      <c r="BJ156" s="331"/>
      <c r="BK156" s="331"/>
      <c r="BL156" s="331"/>
      <c r="BM156" s="331"/>
      <c r="BN156" s="331"/>
      <c r="BO156" s="331"/>
      <c r="BP156" s="331"/>
      <c r="BQ156" s="331"/>
      <c r="BR156" s="331"/>
      <c r="BS156" s="331"/>
      <c r="BT156" s="331"/>
      <c r="BU156" s="331"/>
      <c r="BV156" s="331"/>
      <c r="BW156" s="331"/>
      <c r="BX156" s="331"/>
      <c r="BY156" s="331"/>
      <c r="BZ156" s="331"/>
      <c r="CA156" s="331"/>
      <c r="CB156" s="331"/>
      <c r="CC156" s="331"/>
      <c r="CD156" s="331"/>
      <c r="CE156" s="331"/>
      <c r="CF156" s="331"/>
      <c r="CG156" s="331"/>
      <c r="CH156" s="331"/>
      <c r="CI156" s="331"/>
      <c r="CJ156" s="331"/>
      <c r="CK156" s="331"/>
      <c r="CL156" s="331"/>
      <c r="CM156" s="331"/>
      <c r="CN156" s="331"/>
      <c r="CO156" s="331"/>
      <c r="CP156" s="331"/>
      <c r="CQ156" s="331"/>
      <c r="CR156" s="331"/>
      <c r="CS156" s="331"/>
      <c r="CT156" s="331"/>
      <c r="CU156" s="331"/>
      <c r="CV156" s="331"/>
      <c r="CW156" s="331"/>
      <c r="CX156" s="331"/>
      <c r="CY156" s="331"/>
      <c r="CZ156" s="331"/>
      <c r="DA156" s="331"/>
      <c r="DB156" s="331"/>
      <c r="DC156" s="331"/>
      <c r="DD156" s="331"/>
      <c r="DE156" s="331"/>
      <c r="DF156" s="331"/>
      <c r="DG156" s="331"/>
      <c r="DH156" s="331"/>
      <c r="DI156" s="331"/>
      <c r="DJ156" s="331"/>
      <c r="DK156" s="331"/>
      <c r="DL156" s="331"/>
      <c r="DM156" s="331"/>
      <c r="DN156" s="331"/>
      <c r="DO156" s="331"/>
      <c r="DP156" s="331"/>
      <c r="DQ156" s="331"/>
      <c r="DR156" s="331"/>
      <c r="DS156" s="331"/>
      <c r="DT156" s="331"/>
      <c r="DU156" s="331"/>
      <c r="DV156" s="331"/>
      <c r="DW156" s="331"/>
      <c r="DX156" s="331"/>
      <c r="DY156" s="331"/>
      <c r="DZ156" s="331"/>
      <c r="EA156" s="331"/>
      <c r="EB156" s="331"/>
      <c r="EC156" s="331"/>
      <c r="ED156" s="331"/>
      <c r="EE156" s="331"/>
      <c r="EF156" s="331"/>
      <c r="EG156" s="331"/>
      <c r="EH156" s="331"/>
      <c r="EI156" s="331"/>
      <c r="EJ156" s="331"/>
      <c r="EK156" s="331"/>
      <c r="EL156" s="331"/>
      <c r="EM156" s="331"/>
      <c r="EN156" s="331"/>
      <c r="EO156" s="331"/>
      <c r="EP156" s="331"/>
      <c r="EQ156" s="331"/>
      <c r="ER156" s="331"/>
      <c r="ES156" s="331"/>
      <c r="ET156" s="331"/>
      <c r="EU156" s="331"/>
      <c r="EV156" s="331"/>
      <c r="EW156" s="331"/>
      <c r="EX156" s="331"/>
      <c r="EY156" s="331"/>
      <c r="EZ156" s="331"/>
      <c r="FA156" s="331"/>
      <c r="FB156" s="331"/>
      <c r="FC156" s="331"/>
      <c r="FD156" s="331"/>
      <c r="FE156" s="331"/>
      <c r="FF156" s="331"/>
      <c r="FG156" s="331"/>
      <c r="FH156" s="331"/>
      <c r="FI156" s="331"/>
      <c r="FJ156" s="331"/>
      <c r="FK156" s="331"/>
      <c r="FL156" s="331"/>
      <c r="FM156" s="331"/>
      <c r="FN156" s="331"/>
      <c r="FO156" s="331"/>
      <c r="FP156" s="331"/>
      <c r="FQ156" s="331"/>
      <c r="FR156" s="331"/>
      <c r="FS156" s="331"/>
      <c r="FT156" s="331"/>
      <c r="FU156" s="331"/>
      <c r="FV156" s="331"/>
      <c r="FW156" s="331"/>
      <c r="FX156" s="331"/>
      <c r="FY156" s="331"/>
      <c r="FZ156" s="331"/>
      <c r="GA156" s="331"/>
      <c r="GB156" s="331"/>
      <c r="GC156" s="331"/>
      <c r="GD156" s="331"/>
      <c r="GE156" s="331"/>
      <c r="GF156" s="331"/>
      <c r="GG156" s="331"/>
      <c r="GH156" s="331"/>
      <c r="GI156" s="331"/>
      <c r="GJ156" s="331"/>
      <c r="GK156" s="331"/>
      <c r="GL156" s="331"/>
      <c r="GM156" s="331"/>
      <c r="GN156" s="331"/>
      <c r="GO156" s="331"/>
      <c r="GP156" s="331"/>
      <c r="GQ156" s="331"/>
      <c r="GR156" s="331"/>
      <c r="GS156" s="331"/>
      <c r="GT156" s="331"/>
      <c r="GU156" s="331"/>
      <c r="GV156" s="331"/>
      <c r="GW156" s="331"/>
      <c r="GX156" s="331"/>
      <c r="GY156" s="331"/>
      <c r="GZ156" s="331"/>
      <c r="HA156" s="331"/>
      <c r="HB156" s="331"/>
      <c r="HC156" s="331"/>
      <c r="HD156" s="331"/>
      <c r="HE156" s="331"/>
      <c r="HF156" s="331"/>
      <c r="HG156" s="331"/>
      <c r="HH156" s="331"/>
      <c r="HI156" s="331"/>
      <c r="HJ156" s="331"/>
      <c r="HK156" s="331"/>
      <c r="HL156" s="331"/>
      <c r="HM156" s="331"/>
      <c r="HN156" s="331"/>
      <c r="HO156" s="331"/>
      <c r="HP156" s="331"/>
      <c r="HQ156" s="331"/>
      <c r="HR156" s="331"/>
      <c r="HS156" s="331"/>
      <c r="HT156" s="331"/>
      <c r="HU156" s="331"/>
      <c r="HV156" s="331"/>
      <c r="HW156" s="331"/>
      <c r="HX156" s="331"/>
      <c r="HY156" s="331"/>
      <c r="HZ156" s="331"/>
      <c r="IA156" s="331"/>
      <c r="IB156" s="331"/>
      <c r="IC156" s="331"/>
      <c r="ID156" s="331"/>
      <c r="IE156" s="331"/>
      <c r="IF156" s="331"/>
      <c r="IG156" s="331"/>
      <c r="IH156" s="331"/>
      <c r="II156" s="331"/>
      <c r="IJ156" s="331"/>
      <c r="IK156" s="331"/>
      <c r="IL156" s="331"/>
      <c r="IM156" s="331"/>
      <c r="IN156" s="331"/>
      <c r="IO156" s="331"/>
      <c r="IP156" s="331"/>
      <c r="IQ156" s="331"/>
      <c r="IR156" s="331"/>
      <c r="IS156" s="331"/>
      <c r="IT156" s="331"/>
      <c r="IU156" s="331"/>
      <c r="IV156" s="331"/>
    </row>
    <row r="157" spans="1:256" ht="18.75" x14ac:dyDescent="0.3">
      <c r="A157" s="330" t="s">
        <v>241</v>
      </c>
      <c r="B157" s="333" t="s">
        <v>240</v>
      </c>
      <c r="C157" s="334" t="s">
        <v>239</v>
      </c>
      <c r="D157" s="331"/>
      <c r="E157" s="331"/>
      <c r="F157" s="331"/>
      <c r="G157" s="331"/>
      <c r="H157" s="331"/>
      <c r="I157" s="331"/>
      <c r="J157" s="331"/>
      <c r="K157" s="331"/>
      <c r="L157" s="331"/>
      <c r="M157" s="331"/>
      <c r="N157" s="331"/>
      <c r="O157" s="331"/>
      <c r="P157" s="331"/>
      <c r="Q157" s="331"/>
      <c r="R157" s="331"/>
      <c r="S157" s="331"/>
      <c r="T157" s="331"/>
      <c r="U157" s="331"/>
      <c r="V157" s="331"/>
      <c r="W157" s="331"/>
      <c r="X157" s="331"/>
      <c r="Y157" s="331"/>
      <c r="Z157" s="331"/>
      <c r="AA157" s="331"/>
      <c r="AB157" s="331"/>
      <c r="AC157" s="331"/>
      <c r="AD157" s="331"/>
      <c r="AE157" s="331"/>
      <c r="AF157" s="331"/>
      <c r="AG157" s="331"/>
      <c r="AH157" s="331"/>
      <c r="AI157" s="331"/>
      <c r="AJ157" s="331"/>
      <c r="AK157" s="331"/>
      <c r="AL157" s="331"/>
      <c r="AM157" s="331"/>
      <c r="AN157" s="331"/>
      <c r="AO157" s="331"/>
      <c r="AP157" s="331"/>
      <c r="AQ157" s="331"/>
      <c r="AR157" s="331"/>
      <c r="AS157" s="331"/>
      <c r="AT157" s="331"/>
      <c r="AU157" s="331"/>
      <c r="AV157" s="331"/>
      <c r="AW157" s="331"/>
      <c r="AX157" s="331"/>
      <c r="AY157" s="331"/>
      <c r="AZ157" s="331"/>
      <c r="BA157" s="331"/>
      <c r="BB157" s="331"/>
      <c r="BC157" s="331"/>
      <c r="BD157" s="331"/>
      <c r="BE157" s="331"/>
      <c r="BF157" s="331"/>
      <c r="BG157" s="331"/>
      <c r="BH157" s="331"/>
      <c r="BI157" s="331"/>
      <c r="BJ157" s="331"/>
      <c r="BK157" s="331"/>
      <c r="BL157" s="331"/>
      <c r="BM157" s="331"/>
      <c r="BN157" s="331"/>
      <c r="BO157" s="331"/>
      <c r="BP157" s="331"/>
      <c r="BQ157" s="331"/>
      <c r="BR157" s="331"/>
      <c r="BS157" s="331"/>
      <c r="BT157" s="331"/>
      <c r="BU157" s="331"/>
      <c r="BV157" s="331"/>
      <c r="BW157" s="331"/>
      <c r="BX157" s="331"/>
      <c r="BY157" s="331"/>
      <c r="BZ157" s="331"/>
      <c r="CA157" s="331"/>
      <c r="CB157" s="331"/>
      <c r="CC157" s="331"/>
      <c r="CD157" s="331"/>
      <c r="CE157" s="331"/>
      <c r="CF157" s="331"/>
      <c r="CG157" s="331"/>
      <c r="CH157" s="331"/>
      <c r="CI157" s="331"/>
      <c r="CJ157" s="331"/>
      <c r="CK157" s="331"/>
      <c r="CL157" s="331"/>
      <c r="CM157" s="331"/>
      <c r="CN157" s="331"/>
      <c r="CO157" s="331"/>
      <c r="CP157" s="331"/>
      <c r="CQ157" s="331"/>
      <c r="CR157" s="331"/>
      <c r="CS157" s="331"/>
      <c r="CT157" s="331"/>
      <c r="CU157" s="331"/>
      <c r="CV157" s="331"/>
      <c r="CW157" s="331"/>
      <c r="CX157" s="331"/>
      <c r="CY157" s="331"/>
      <c r="CZ157" s="331"/>
      <c r="DA157" s="331"/>
      <c r="DB157" s="331"/>
      <c r="DC157" s="331"/>
      <c r="DD157" s="331"/>
      <c r="DE157" s="331"/>
      <c r="DF157" s="331"/>
      <c r="DG157" s="331"/>
      <c r="DH157" s="331"/>
      <c r="DI157" s="331"/>
      <c r="DJ157" s="331"/>
      <c r="DK157" s="331"/>
      <c r="DL157" s="331"/>
      <c r="DM157" s="331"/>
      <c r="DN157" s="331"/>
      <c r="DO157" s="331"/>
      <c r="DP157" s="331"/>
      <c r="DQ157" s="331"/>
      <c r="DR157" s="331"/>
      <c r="DS157" s="331"/>
      <c r="DT157" s="331"/>
      <c r="DU157" s="331"/>
      <c r="DV157" s="331"/>
      <c r="DW157" s="331"/>
      <c r="DX157" s="331"/>
      <c r="DY157" s="331"/>
      <c r="DZ157" s="331"/>
      <c r="EA157" s="331"/>
      <c r="EB157" s="331"/>
      <c r="EC157" s="331"/>
      <c r="ED157" s="331"/>
      <c r="EE157" s="331"/>
      <c r="EF157" s="331"/>
      <c r="EG157" s="331"/>
      <c r="EH157" s="331"/>
      <c r="EI157" s="331"/>
      <c r="EJ157" s="331"/>
      <c r="EK157" s="331"/>
      <c r="EL157" s="331"/>
      <c r="EM157" s="331"/>
      <c r="EN157" s="331"/>
      <c r="EO157" s="331"/>
      <c r="EP157" s="331"/>
      <c r="EQ157" s="331"/>
      <c r="ER157" s="331"/>
      <c r="ES157" s="331"/>
      <c r="ET157" s="331"/>
      <c r="EU157" s="331"/>
      <c r="EV157" s="331"/>
      <c r="EW157" s="331"/>
      <c r="EX157" s="331"/>
      <c r="EY157" s="331"/>
      <c r="EZ157" s="331"/>
      <c r="FA157" s="331"/>
      <c r="FB157" s="331"/>
      <c r="FC157" s="331"/>
      <c r="FD157" s="331"/>
      <c r="FE157" s="331"/>
      <c r="FF157" s="331"/>
      <c r="FG157" s="331"/>
      <c r="FH157" s="331"/>
      <c r="FI157" s="331"/>
      <c r="FJ157" s="331"/>
      <c r="FK157" s="331"/>
      <c r="FL157" s="331"/>
      <c r="FM157" s="331"/>
      <c r="FN157" s="331"/>
      <c r="FO157" s="331"/>
      <c r="FP157" s="331"/>
      <c r="FQ157" s="331"/>
      <c r="FR157" s="331"/>
      <c r="FS157" s="331"/>
      <c r="FT157" s="331"/>
      <c r="FU157" s="331"/>
      <c r="FV157" s="331"/>
      <c r="FW157" s="331"/>
      <c r="FX157" s="331"/>
      <c r="FY157" s="331"/>
      <c r="FZ157" s="331"/>
      <c r="GA157" s="331"/>
      <c r="GB157" s="331"/>
      <c r="GC157" s="331"/>
      <c r="GD157" s="331"/>
      <c r="GE157" s="331"/>
      <c r="GF157" s="331"/>
      <c r="GG157" s="331"/>
      <c r="GH157" s="331"/>
      <c r="GI157" s="331"/>
      <c r="GJ157" s="331"/>
      <c r="GK157" s="331"/>
      <c r="GL157" s="331"/>
      <c r="GM157" s="331"/>
      <c r="GN157" s="331"/>
      <c r="GO157" s="331"/>
      <c r="GP157" s="331"/>
      <c r="GQ157" s="331"/>
      <c r="GR157" s="331"/>
      <c r="GS157" s="331"/>
      <c r="GT157" s="331"/>
      <c r="GU157" s="331"/>
      <c r="GV157" s="331"/>
      <c r="GW157" s="331"/>
      <c r="GX157" s="331"/>
      <c r="GY157" s="331"/>
      <c r="GZ157" s="331"/>
      <c r="HA157" s="331"/>
      <c r="HB157" s="331"/>
      <c r="HC157" s="331"/>
      <c r="HD157" s="331"/>
      <c r="HE157" s="331"/>
      <c r="HF157" s="331"/>
      <c r="HG157" s="331"/>
      <c r="HH157" s="331"/>
      <c r="HI157" s="331"/>
      <c r="HJ157" s="331"/>
      <c r="HK157" s="331"/>
      <c r="HL157" s="331"/>
      <c r="HM157" s="331"/>
      <c r="HN157" s="331"/>
      <c r="HO157" s="331"/>
      <c r="HP157" s="331"/>
      <c r="HQ157" s="331"/>
      <c r="HR157" s="331"/>
      <c r="HS157" s="331"/>
      <c r="HT157" s="331"/>
      <c r="HU157" s="331"/>
      <c r="HV157" s="331"/>
      <c r="HW157" s="331"/>
      <c r="HX157" s="331"/>
      <c r="HY157" s="331"/>
      <c r="HZ157" s="331"/>
      <c r="IA157" s="331"/>
      <c r="IB157" s="331"/>
      <c r="IC157" s="331"/>
      <c r="ID157" s="331"/>
      <c r="IE157" s="331"/>
      <c r="IF157" s="331"/>
      <c r="IG157" s="331"/>
      <c r="IH157" s="331"/>
      <c r="II157" s="331"/>
      <c r="IJ157" s="331"/>
      <c r="IK157" s="331"/>
      <c r="IL157" s="331"/>
      <c r="IM157" s="331"/>
      <c r="IN157" s="331"/>
      <c r="IO157" s="331"/>
      <c r="IP157" s="331"/>
      <c r="IQ157" s="331"/>
      <c r="IR157" s="331"/>
      <c r="IS157" s="331"/>
      <c r="IT157" s="331"/>
      <c r="IU157" s="331"/>
      <c r="IV157" s="331"/>
    </row>
    <row r="158" spans="1:256" ht="75.75" customHeight="1" x14ac:dyDescent="0.3">
      <c r="A158" s="330"/>
      <c r="B158" s="329"/>
      <c r="C158" s="1150" t="s">
        <v>1026</v>
      </c>
      <c r="D158" s="1151"/>
      <c r="E158" s="1151"/>
      <c r="F158" s="1151"/>
      <c r="G158" s="1151"/>
      <c r="H158" s="1151"/>
      <c r="I158" s="1151"/>
      <c r="J158" s="1151"/>
      <c r="K158" s="1151"/>
      <c r="L158" s="1151"/>
      <c r="M158" s="1151"/>
      <c r="N158" s="1151"/>
      <c r="O158" s="1151"/>
      <c r="P158" s="1151"/>
      <c r="Q158" s="1151"/>
      <c r="R158" s="1152"/>
    </row>
    <row r="159" spans="1:256" ht="6" customHeight="1" x14ac:dyDescent="0.2"/>
    <row r="160" spans="1:256" ht="15.75" x14ac:dyDescent="0.25">
      <c r="B160" s="333" t="s">
        <v>238</v>
      </c>
      <c r="C160" s="332" t="s">
        <v>237</v>
      </c>
      <c r="D160" s="331"/>
      <c r="E160" s="331"/>
      <c r="F160" s="331"/>
      <c r="G160" s="331"/>
      <c r="H160" s="331"/>
      <c r="I160" s="331"/>
      <c r="J160" s="331"/>
      <c r="K160" s="331"/>
      <c r="L160" s="331"/>
      <c r="M160" s="331"/>
      <c r="N160" s="331"/>
      <c r="O160" s="331"/>
      <c r="P160" s="331"/>
      <c r="Q160" s="331"/>
      <c r="R160" s="331"/>
      <c r="S160" s="331"/>
      <c r="T160" s="331"/>
      <c r="U160" s="331"/>
      <c r="V160" s="331"/>
      <c r="W160" s="331"/>
      <c r="X160" s="331"/>
      <c r="Y160" s="331"/>
      <c r="Z160" s="331"/>
      <c r="AA160" s="331"/>
      <c r="AB160" s="331"/>
      <c r="AC160" s="331"/>
      <c r="AD160" s="331"/>
      <c r="AE160" s="331"/>
      <c r="AF160" s="331"/>
      <c r="AG160" s="331"/>
      <c r="AH160" s="331"/>
      <c r="AI160" s="331"/>
      <c r="AJ160" s="331"/>
      <c r="AK160" s="331"/>
      <c r="AL160" s="331"/>
      <c r="AM160" s="331"/>
      <c r="AN160" s="331"/>
      <c r="AO160" s="331"/>
      <c r="AP160" s="331"/>
      <c r="AQ160" s="331"/>
      <c r="AR160" s="331"/>
      <c r="AS160" s="331"/>
      <c r="AT160" s="331"/>
      <c r="AU160" s="331"/>
      <c r="AV160" s="331"/>
      <c r="AW160" s="331"/>
      <c r="AX160" s="331"/>
      <c r="AY160" s="331"/>
      <c r="AZ160" s="331"/>
      <c r="BA160" s="331"/>
      <c r="BB160" s="331"/>
      <c r="BC160" s="331"/>
      <c r="BD160" s="331"/>
      <c r="BE160" s="331"/>
      <c r="BF160" s="331"/>
      <c r="BG160" s="331"/>
      <c r="BH160" s="331"/>
      <c r="BI160" s="331"/>
      <c r="BJ160" s="331"/>
      <c r="BK160" s="331"/>
      <c r="BL160" s="331"/>
      <c r="BM160" s="331"/>
      <c r="BN160" s="331"/>
      <c r="BO160" s="331"/>
      <c r="BP160" s="331"/>
      <c r="BQ160" s="331"/>
      <c r="BR160" s="331"/>
      <c r="BS160" s="331"/>
      <c r="BT160" s="331"/>
      <c r="BU160" s="331"/>
      <c r="BV160" s="331"/>
      <c r="BW160" s="331"/>
      <c r="BX160" s="331"/>
      <c r="BY160" s="331"/>
      <c r="BZ160" s="331"/>
      <c r="CA160" s="331"/>
      <c r="CB160" s="331"/>
      <c r="CC160" s="331"/>
      <c r="CD160" s="331"/>
      <c r="CE160" s="331"/>
      <c r="CF160" s="331"/>
      <c r="CG160" s="331"/>
      <c r="CH160" s="331"/>
      <c r="CI160" s="331"/>
      <c r="CJ160" s="331"/>
      <c r="CK160" s="331"/>
      <c r="CL160" s="331"/>
      <c r="CM160" s="331"/>
      <c r="CN160" s="331"/>
      <c r="CO160" s="331"/>
      <c r="CP160" s="331"/>
      <c r="CQ160" s="331"/>
      <c r="CR160" s="331"/>
      <c r="CS160" s="331"/>
      <c r="CT160" s="331"/>
      <c r="CU160" s="331"/>
      <c r="CV160" s="331"/>
      <c r="CW160" s="331"/>
      <c r="CX160" s="331"/>
      <c r="CY160" s="331"/>
      <c r="CZ160" s="331"/>
      <c r="DA160" s="331"/>
      <c r="DB160" s="331"/>
      <c r="DC160" s="331"/>
      <c r="DD160" s="331"/>
      <c r="DE160" s="331"/>
      <c r="DF160" s="331"/>
      <c r="DG160" s="331"/>
      <c r="DH160" s="331"/>
      <c r="DI160" s="331"/>
      <c r="DJ160" s="331"/>
      <c r="DK160" s="331"/>
      <c r="DL160" s="331"/>
      <c r="DM160" s="331"/>
      <c r="DN160" s="331"/>
      <c r="DO160" s="331"/>
      <c r="DP160" s="331"/>
      <c r="DQ160" s="331"/>
      <c r="DR160" s="331"/>
      <c r="DS160" s="331"/>
      <c r="DT160" s="331"/>
      <c r="DU160" s="331"/>
      <c r="DV160" s="331"/>
      <c r="DW160" s="331"/>
      <c r="DX160" s="331"/>
      <c r="DY160" s="331"/>
      <c r="DZ160" s="331"/>
      <c r="EA160" s="331"/>
      <c r="EB160" s="331"/>
      <c r="EC160" s="331"/>
      <c r="ED160" s="331"/>
      <c r="EE160" s="331"/>
      <c r="EF160" s="331"/>
      <c r="EG160" s="331"/>
      <c r="EH160" s="331"/>
      <c r="EI160" s="331"/>
      <c r="EJ160" s="331"/>
      <c r="EK160" s="331"/>
      <c r="EL160" s="331"/>
      <c r="EM160" s="331"/>
      <c r="EN160" s="331"/>
      <c r="EO160" s="331"/>
      <c r="EP160" s="331"/>
      <c r="EQ160" s="331"/>
      <c r="ER160" s="331"/>
      <c r="ES160" s="331"/>
      <c r="ET160" s="331"/>
      <c r="EU160" s="331"/>
      <c r="EV160" s="331"/>
      <c r="EW160" s="331"/>
      <c r="EX160" s="331"/>
      <c r="EY160" s="331"/>
      <c r="EZ160" s="331"/>
      <c r="FA160" s="331"/>
      <c r="FB160" s="331"/>
      <c r="FC160" s="331"/>
      <c r="FD160" s="331"/>
      <c r="FE160" s="331"/>
      <c r="FF160" s="331"/>
      <c r="FG160" s="331"/>
      <c r="FH160" s="331"/>
      <c r="FI160" s="331"/>
      <c r="FJ160" s="331"/>
      <c r="FK160" s="331"/>
      <c r="FL160" s="331"/>
      <c r="FM160" s="331"/>
      <c r="FN160" s="331"/>
      <c r="FO160" s="331"/>
      <c r="FP160" s="331"/>
      <c r="FQ160" s="331"/>
      <c r="FR160" s="331"/>
      <c r="FS160" s="331"/>
      <c r="FT160" s="331"/>
      <c r="FU160" s="331"/>
      <c r="FV160" s="331"/>
      <c r="FW160" s="331"/>
      <c r="FX160" s="331"/>
      <c r="FY160" s="331"/>
      <c r="FZ160" s="331"/>
      <c r="GA160" s="331"/>
      <c r="GB160" s="331"/>
      <c r="GC160" s="331"/>
      <c r="GD160" s="331"/>
      <c r="GE160" s="331"/>
      <c r="GF160" s="331"/>
      <c r="GG160" s="331"/>
      <c r="GH160" s="331"/>
      <c r="GI160" s="331"/>
      <c r="GJ160" s="331"/>
      <c r="GK160" s="331"/>
      <c r="GL160" s="331"/>
      <c r="GM160" s="331"/>
      <c r="GN160" s="331"/>
      <c r="GO160" s="331"/>
      <c r="GP160" s="331"/>
      <c r="GQ160" s="331"/>
      <c r="GR160" s="331"/>
      <c r="GS160" s="331"/>
      <c r="GT160" s="331"/>
      <c r="GU160" s="331"/>
      <c r="GV160" s="331"/>
      <c r="GW160" s="331"/>
      <c r="GX160" s="331"/>
      <c r="GY160" s="331"/>
      <c r="GZ160" s="331"/>
      <c r="HA160" s="331"/>
      <c r="HB160" s="331"/>
      <c r="HC160" s="331"/>
      <c r="HD160" s="331"/>
      <c r="HE160" s="331"/>
      <c r="HF160" s="331"/>
      <c r="HG160" s="331"/>
      <c r="HH160" s="331"/>
      <c r="HI160" s="331"/>
      <c r="HJ160" s="331"/>
      <c r="HK160" s="331"/>
      <c r="HL160" s="331"/>
      <c r="HM160" s="331"/>
      <c r="HN160" s="331"/>
      <c r="HO160" s="331"/>
      <c r="HP160" s="331"/>
      <c r="HQ160" s="331"/>
      <c r="HR160" s="331"/>
      <c r="HS160" s="331"/>
      <c r="HT160" s="331"/>
      <c r="HU160" s="331"/>
      <c r="HV160" s="331"/>
      <c r="HW160" s="331"/>
      <c r="HX160" s="331"/>
      <c r="HY160" s="331"/>
      <c r="HZ160" s="331"/>
      <c r="IA160" s="331"/>
      <c r="IB160" s="331"/>
      <c r="IC160" s="331"/>
      <c r="ID160" s="331"/>
      <c r="IE160" s="331"/>
      <c r="IF160" s="331"/>
      <c r="IG160" s="331"/>
      <c r="IH160" s="331"/>
      <c r="II160" s="331"/>
      <c r="IJ160" s="331"/>
      <c r="IK160" s="331"/>
      <c r="IL160" s="331"/>
      <c r="IM160" s="331"/>
      <c r="IN160" s="331"/>
      <c r="IO160" s="331"/>
      <c r="IP160" s="331"/>
      <c r="IQ160" s="331"/>
      <c r="IR160" s="331"/>
      <c r="IS160" s="331"/>
      <c r="IT160" s="331"/>
      <c r="IU160" s="331"/>
      <c r="IV160" s="331"/>
    </row>
    <row r="161" spans="1:256" ht="104.25" customHeight="1" x14ac:dyDescent="0.3">
      <c r="A161" s="330"/>
      <c r="B161" s="329"/>
      <c r="C161" s="1150" t="s">
        <v>1021</v>
      </c>
      <c r="D161" s="1151"/>
      <c r="E161" s="1151"/>
      <c r="F161" s="1151"/>
      <c r="G161" s="1151"/>
      <c r="H161" s="1151"/>
      <c r="I161" s="1151"/>
      <c r="J161" s="1151"/>
      <c r="K161" s="1151"/>
      <c r="L161" s="1151"/>
      <c r="M161" s="1151"/>
      <c r="N161" s="1151"/>
      <c r="O161" s="1151"/>
      <c r="P161" s="1151"/>
      <c r="Q161" s="1151"/>
      <c r="R161" s="1152"/>
    </row>
    <row r="162" spans="1:256" ht="4.5" customHeight="1" x14ac:dyDescent="0.2"/>
    <row r="163" spans="1:256" ht="15.75" x14ac:dyDescent="0.25">
      <c r="B163" s="333" t="s">
        <v>236</v>
      </c>
      <c r="C163" s="332" t="s">
        <v>235</v>
      </c>
      <c r="D163" s="331"/>
      <c r="E163" s="331"/>
      <c r="F163" s="331"/>
      <c r="G163" s="331"/>
      <c r="H163" s="331"/>
      <c r="I163" s="331"/>
      <c r="J163" s="331"/>
      <c r="K163" s="331"/>
      <c r="L163" s="331"/>
      <c r="M163" s="331"/>
      <c r="N163" s="331"/>
      <c r="O163" s="331"/>
      <c r="P163" s="331"/>
      <c r="Q163" s="331"/>
      <c r="R163" s="331"/>
      <c r="S163" s="331"/>
      <c r="T163" s="331"/>
      <c r="U163" s="331"/>
      <c r="V163" s="331"/>
      <c r="W163" s="331"/>
      <c r="X163" s="331"/>
      <c r="Y163" s="331"/>
      <c r="Z163" s="331"/>
      <c r="AA163" s="331"/>
      <c r="AB163" s="331"/>
      <c r="AC163" s="331"/>
      <c r="AD163" s="331"/>
      <c r="AE163" s="331"/>
      <c r="AF163" s="331"/>
      <c r="AG163" s="331"/>
      <c r="AH163" s="331"/>
      <c r="AI163" s="331"/>
      <c r="AJ163" s="331"/>
      <c r="AK163" s="331"/>
      <c r="AL163" s="331"/>
      <c r="AM163" s="331"/>
      <c r="AN163" s="331"/>
      <c r="AO163" s="331"/>
      <c r="AP163" s="331"/>
      <c r="AQ163" s="331"/>
      <c r="AR163" s="331"/>
      <c r="AS163" s="331"/>
      <c r="AT163" s="331"/>
      <c r="AU163" s="331"/>
      <c r="AV163" s="331"/>
      <c r="AW163" s="331"/>
      <c r="AX163" s="331"/>
      <c r="AY163" s="331"/>
      <c r="AZ163" s="331"/>
      <c r="BA163" s="331"/>
      <c r="BB163" s="331"/>
      <c r="BC163" s="331"/>
      <c r="BD163" s="331"/>
      <c r="BE163" s="331"/>
      <c r="BF163" s="331"/>
      <c r="BG163" s="331"/>
      <c r="BH163" s="331"/>
      <c r="BI163" s="331"/>
      <c r="BJ163" s="331"/>
      <c r="BK163" s="331"/>
      <c r="BL163" s="331"/>
      <c r="BM163" s="331"/>
      <c r="BN163" s="331"/>
      <c r="BO163" s="331"/>
      <c r="BP163" s="331"/>
      <c r="BQ163" s="331"/>
      <c r="BR163" s="331"/>
      <c r="BS163" s="331"/>
      <c r="BT163" s="331"/>
      <c r="BU163" s="331"/>
      <c r="BV163" s="331"/>
      <c r="BW163" s="331"/>
      <c r="BX163" s="331"/>
      <c r="BY163" s="331"/>
      <c r="BZ163" s="331"/>
      <c r="CA163" s="331"/>
      <c r="CB163" s="331"/>
      <c r="CC163" s="331"/>
      <c r="CD163" s="331"/>
      <c r="CE163" s="331"/>
      <c r="CF163" s="331"/>
      <c r="CG163" s="331"/>
      <c r="CH163" s="331"/>
      <c r="CI163" s="331"/>
      <c r="CJ163" s="331"/>
      <c r="CK163" s="331"/>
      <c r="CL163" s="331"/>
      <c r="CM163" s="331"/>
      <c r="CN163" s="331"/>
      <c r="CO163" s="331"/>
      <c r="CP163" s="331"/>
      <c r="CQ163" s="331"/>
      <c r="CR163" s="331"/>
      <c r="CS163" s="331"/>
      <c r="CT163" s="331"/>
      <c r="CU163" s="331"/>
      <c r="CV163" s="331"/>
      <c r="CW163" s="331"/>
      <c r="CX163" s="331"/>
      <c r="CY163" s="331"/>
      <c r="CZ163" s="331"/>
      <c r="DA163" s="331"/>
      <c r="DB163" s="331"/>
      <c r="DC163" s="331"/>
      <c r="DD163" s="331"/>
      <c r="DE163" s="331"/>
      <c r="DF163" s="331"/>
      <c r="DG163" s="331"/>
      <c r="DH163" s="331"/>
      <c r="DI163" s="331"/>
      <c r="DJ163" s="331"/>
      <c r="DK163" s="331"/>
      <c r="DL163" s="331"/>
      <c r="DM163" s="331"/>
      <c r="DN163" s="331"/>
      <c r="DO163" s="331"/>
      <c r="DP163" s="331"/>
      <c r="DQ163" s="331"/>
      <c r="DR163" s="331"/>
      <c r="DS163" s="331"/>
      <c r="DT163" s="331"/>
      <c r="DU163" s="331"/>
      <c r="DV163" s="331"/>
      <c r="DW163" s="331"/>
      <c r="DX163" s="331"/>
      <c r="DY163" s="331"/>
      <c r="DZ163" s="331"/>
      <c r="EA163" s="331"/>
      <c r="EB163" s="331"/>
      <c r="EC163" s="331"/>
      <c r="ED163" s="331"/>
      <c r="EE163" s="331"/>
      <c r="EF163" s="331"/>
      <c r="EG163" s="331"/>
      <c r="EH163" s="331"/>
      <c r="EI163" s="331"/>
      <c r="EJ163" s="331"/>
      <c r="EK163" s="331"/>
      <c r="EL163" s="331"/>
      <c r="EM163" s="331"/>
      <c r="EN163" s="331"/>
      <c r="EO163" s="331"/>
      <c r="EP163" s="331"/>
      <c r="EQ163" s="331"/>
      <c r="ER163" s="331"/>
      <c r="ES163" s="331"/>
      <c r="ET163" s="331"/>
      <c r="EU163" s="331"/>
      <c r="EV163" s="331"/>
      <c r="EW163" s="331"/>
      <c r="EX163" s="331"/>
      <c r="EY163" s="331"/>
      <c r="EZ163" s="331"/>
      <c r="FA163" s="331"/>
      <c r="FB163" s="331"/>
      <c r="FC163" s="331"/>
      <c r="FD163" s="331"/>
      <c r="FE163" s="331"/>
      <c r="FF163" s="331"/>
      <c r="FG163" s="331"/>
      <c r="FH163" s="331"/>
      <c r="FI163" s="331"/>
      <c r="FJ163" s="331"/>
      <c r="FK163" s="331"/>
      <c r="FL163" s="331"/>
      <c r="FM163" s="331"/>
      <c r="FN163" s="331"/>
      <c r="FO163" s="331"/>
      <c r="FP163" s="331"/>
      <c r="FQ163" s="331"/>
      <c r="FR163" s="331"/>
      <c r="FS163" s="331"/>
      <c r="FT163" s="331"/>
      <c r="FU163" s="331"/>
      <c r="FV163" s="331"/>
      <c r="FW163" s="331"/>
      <c r="FX163" s="331"/>
      <c r="FY163" s="331"/>
      <c r="FZ163" s="331"/>
      <c r="GA163" s="331"/>
      <c r="GB163" s="331"/>
      <c r="GC163" s="331"/>
      <c r="GD163" s="331"/>
      <c r="GE163" s="331"/>
      <c r="GF163" s="331"/>
      <c r="GG163" s="331"/>
      <c r="GH163" s="331"/>
      <c r="GI163" s="331"/>
      <c r="GJ163" s="331"/>
      <c r="GK163" s="331"/>
      <c r="GL163" s="331"/>
      <c r="GM163" s="331"/>
      <c r="GN163" s="331"/>
      <c r="GO163" s="331"/>
      <c r="GP163" s="331"/>
      <c r="GQ163" s="331"/>
      <c r="GR163" s="331"/>
      <c r="GS163" s="331"/>
      <c r="GT163" s="331"/>
      <c r="GU163" s="331"/>
      <c r="GV163" s="331"/>
      <c r="GW163" s="331"/>
      <c r="GX163" s="331"/>
      <c r="GY163" s="331"/>
      <c r="GZ163" s="331"/>
      <c r="HA163" s="331"/>
      <c r="HB163" s="331"/>
      <c r="HC163" s="331"/>
      <c r="HD163" s="331"/>
      <c r="HE163" s="331"/>
      <c r="HF163" s="331"/>
      <c r="HG163" s="331"/>
      <c r="HH163" s="331"/>
      <c r="HI163" s="331"/>
      <c r="HJ163" s="331"/>
      <c r="HK163" s="331"/>
      <c r="HL163" s="331"/>
      <c r="HM163" s="331"/>
      <c r="HN163" s="331"/>
      <c r="HO163" s="331"/>
      <c r="HP163" s="331"/>
      <c r="HQ163" s="331"/>
      <c r="HR163" s="331"/>
      <c r="HS163" s="331"/>
      <c r="HT163" s="331"/>
      <c r="HU163" s="331"/>
      <c r="HV163" s="331"/>
      <c r="HW163" s="331"/>
      <c r="HX163" s="331"/>
      <c r="HY163" s="331"/>
      <c r="HZ163" s="331"/>
      <c r="IA163" s="331"/>
      <c r="IB163" s="331"/>
      <c r="IC163" s="331"/>
      <c r="ID163" s="331"/>
      <c r="IE163" s="331"/>
      <c r="IF163" s="331"/>
      <c r="IG163" s="331"/>
      <c r="IH163" s="331"/>
      <c r="II163" s="331"/>
      <c r="IJ163" s="331"/>
      <c r="IK163" s="331"/>
      <c r="IL163" s="331"/>
      <c r="IM163" s="331"/>
      <c r="IN163" s="331"/>
      <c r="IO163" s="331"/>
      <c r="IP163" s="331"/>
      <c r="IQ163" s="331"/>
      <c r="IR163" s="331"/>
      <c r="IS163" s="331"/>
      <c r="IT163" s="331"/>
      <c r="IU163" s="331"/>
      <c r="IV163" s="331"/>
    </row>
    <row r="164" spans="1:256" ht="78.75" customHeight="1" x14ac:dyDescent="0.3">
      <c r="A164" s="330"/>
      <c r="B164" s="329"/>
      <c r="C164" s="1150"/>
      <c r="D164" s="1151"/>
      <c r="E164" s="1151"/>
      <c r="F164" s="1151"/>
      <c r="G164" s="1151"/>
      <c r="H164" s="1151"/>
      <c r="I164" s="1151"/>
      <c r="J164" s="1151"/>
      <c r="K164" s="1151"/>
      <c r="L164" s="1151"/>
      <c r="M164" s="1151"/>
      <c r="N164" s="1151"/>
      <c r="O164" s="1151"/>
      <c r="P164" s="1151"/>
      <c r="Q164" s="1151"/>
      <c r="R164" s="1152"/>
    </row>
    <row r="170" spans="1:256" x14ac:dyDescent="0.2">
      <c r="B170" s="327"/>
      <c r="C170" s="327"/>
      <c r="D170" s="327"/>
      <c r="E170" s="328"/>
      <c r="F170" s="328"/>
      <c r="G170" s="328"/>
      <c r="H170" s="328"/>
      <c r="J170" s="327"/>
    </row>
    <row r="171" spans="1:256" x14ac:dyDescent="0.2">
      <c r="A171" s="327"/>
      <c r="G171" s="326" t="s">
        <v>234</v>
      </c>
    </row>
    <row r="173" spans="1:256" x14ac:dyDescent="0.2">
      <c r="G173" s="326" t="s">
        <v>233</v>
      </c>
    </row>
    <row r="174" spans="1:256" x14ac:dyDescent="0.2">
      <c r="G174" s="326" t="s">
        <v>232</v>
      </c>
    </row>
    <row r="175" spans="1:256" x14ac:dyDescent="0.2">
      <c r="G175" s="326" t="s">
        <v>231</v>
      </c>
    </row>
    <row r="176" spans="1:256" x14ac:dyDescent="0.2">
      <c r="G176" s="326" t="s">
        <v>230</v>
      </c>
    </row>
  </sheetData>
  <mergeCells count="26">
    <mergeCell ref="C71:R71"/>
    <mergeCell ref="C72:R72"/>
    <mergeCell ref="C161:R161"/>
    <mergeCell ref="C164:R164"/>
    <mergeCell ref="C91:R91"/>
    <mergeCell ref="H103:R107"/>
    <mergeCell ref="G120:R122"/>
    <mergeCell ref="H126:R132"/>
    <mergeCell ref="C145:R145"/>
    <mergeCell ref="C158:R158"/>
    <mergeCell ref="C76:R76"/>
    <mergeCell ref="C42:R42"/>
    <mergeCell ref="C52:R52"/>
    <mergeCell ref="G54:R56"/>
    <mergeCell ref="C67:R67"/>
    <mergeCell ref="C22:R22"/>
    <mergeCell ref="C29:R29"/>
    <mergeCell ref="C32:R32"/>
    <mergeCell ref="C38:R38"/>
    <mergeCell ref="C39:R39"/>
    <mergeCell ref="C41:R41"/>
    <mergeCell ref="Q3:R3"/>
    <mergeCell ref="G16:R18"/>
    <mergeCell ref="F6:J6"/>
    <mergeCell ref="F8:J8"/>
    <mergeCell ref="P6:R6"/>
  </mergeCells>
  <dataValidations count="2">
    <dataValidation type="list" allowBlank="1" showInputMessage="1" showErrorMessage="1" sqref="WVR983106:WVR983110 WLV983106:WLV983110 WBZ983106:WBZ983110 VSD983106:VSD983110 VIH983106:VIH983110 UYL983106:UYL983110 UOP983106:UOP983110 UET983106:UET983110 TUX983106:TUX983110 TLB983106:TLB983110 TBF983106:TBF983110 SRJ983106:SRJ983110 SHN983106:SHN983110 RXR983106:RXR983110 RNV983106:RNV983110 RDZ983106:RDZ983110 QUD983106:QUD983110 QKH983106:QKH983110 QAL983106:QAL983110 PQP983106:PQP983110 PGT983106:PGT983110 OWX983106:OWX983110 ONB983106:ONB983110 ODF983106:ODF983110 NTJ983106:NTJ983110 NJN983106:NJN983110 MZR983106:MZR983110 MPV983106:MPV983110 MFZ983106:MFZ983110 LWD983106:LWD983110 LMH983106:LMH983110 LCL983106:LCL983110 KSP983106:KSP983110 KIT983106:KIT983110 JYX983106:JYX983110 JPB983106:JPB983110 JFF983106:JFF983110 IVJ983106:IVJ983110 ILN983106:ILN983110 IBR983106:IBR983110 HRV983106:HRV983110 HHZ983106:HHZ983110 GYD983106:GYD983110 GOH983106:GOH983110 GEL983106:GEL983110 FUP983106:FUP983110 FKT983106:FKT983110 FAX983106:FAX983110 ERB983106:ERB983110 EHF983106:EHF983110 DXJ983106:DXJ983110 DNN983106:DNN983110 DDR983106:DDR983110 CTV983106:CTV983110 CJZ983106:CJZ983110 CAD983106:CAD983110 BQH983106:BQH983110 BGL983106:BGL983110 AWP983106:AWP983110 AMT983106:AMT983110 ACX983106:ACX983110 TB983106:TB983110 JF983106:JF983110 J983140:J983144 WVR917570:WVR917574 WLV917570:WLV917574 WBZ917570:WBZ917574 VSD917570:VSD917574 VIH917570:VIH917574 UYL917570:UYL917574 UOP917570:UOP917574 UET917570:UET917574 TUX917570:TUX917574 TLB917570:TLB917574 TBF917570:TBF917574 SRJ917570:SRJ917574 SHN917570:SHN917574 RXR917570:RXR917574 RNV917570:RNV917574 RDZ917570:RDZ917574 QUD917570:QUD917574 QKH917570:QKH917574 QAL917570:QAL917574 PQP917570:PQP917574 PGT917570:PGT917574 OWX917570:OWX917574 ONB917570:ONB917574 ODF917570:ODF917574 NTJ917570:NTJ917574 NJN917570:NJN917574 MZR917570:MZR917574 MPV917570:MPV917574 MFZ917570:MFZ917574 LWD917570:LWD917574 LMH917570:LMH917574 LCL917570:LCL917574 KSP917570:KSP917574 KIT917570:KIT917574 JYX917570:JYX917574 JPB917570:JPB917574 JFF917570:JFF917574 IVJ917570:IVJ917574 ILN917570:ILN917574 IBR917570:IBR917574 HRV917570:HRV917574 HHZ917570:HHZ917574 GYD917570:GYD917574 GOH917570:GOH917574 GEL917570:GEL917574 FUP917570:FUP917574 FKT917570:FKT917574 FAX917570:FAX917574 ERB917570:ERB917574 EHF917570:EHF917574 DXJ917570:DXJ917574 DNN917570:DNN917574 DDR917570:DDR917574 CTV917570:CTV917574 CJZ917570:CJZ917574 CAD917570:CAD917574 BQH917570:BQH917574 BGL917570:BGL917574 AWP917570:AWP917574 AMT917570:AMT917574 ACX917570:ACX917574 TB917570:TB917574 JF917570:JF917574 J917604:J917608 WVR852034:WVR852038 WLV852034:WLV852038 WBZ852034:WBZ852038 VSD852034:VSD852038 VIH852034:VIH852038 UYL852034:UYL852038 UOP852034:UOP852038 UET852034:UET852038 TUX852034:TUX852038 TLB852034:TLB852038 TBF852034:TBF852038 SRJ852034:SRJ852038 SHN852034:SHN852038 RXR852034:RXR852038 RNV852034:RNV852038 RDZ852034:RDZ852038 QUD852034:QUD852038 QKH852034:QKH852038 QAL852034:QAL852038 PQP852034:PQP852038 PGT852034:PGT852038 OWX852034:OWX852038 ONB852034:ONB852038 ODF852034:ODF852038 NTJ852034:NTJ852038 NJN852034:NJN852038 MZR852034:MZR852038 MPV852034:MPV852038 MFZ852034:MFZ852038 LWD852034:LWD852038 LMH852034:LMH852038 LCL852034:LCL852038 KSP852034:KSP852038 KIT852034:KIT852038 JYX852034:JYX852038 JPB852034:JPB852038 JFF852034:JFF852038 IVJ852034:IVJ852038 ILN852034:ILN852038 IBR852034:IBR852038 HRV852034:HRV852038 HHZ852034:HHZ852038 GYD852034:GYD852038 GOH852034:GOH852038 GEL852034:GEL852038 FUP852034:FUP852038 FKT852034:FKT852038 FAX852034:FAX852038 ERB852034:ERB852038 EHF852034:EHF852038 DXJ852034:DXJ852038 DNN852034:DNN852038 DDR852034:DDR852038 CTV852034:CTV852038 CJZ852034:CJZ852038 CAD852034:CAD852038 BQH852034:BQH852038 BGL852034:BGL852038 AWP852034:AWP852038 AMT852034:AMT852038 ACX852034:ACX852038 TB852034:TB852038 JF852034:JF852038 J852068:J852072 WVR786498:WVR786502 WLV786498:WLV786502 WBZ786498:WBZ786502 VSD786498:VSD786502 VIH786498:VIH786502 UYL786498:UYL786502 UOP786498:UOP786502 UET786498:UET786502 TUX786498:TUX786502 TLB786498:TLB786502 TBF786498:TBF786502 SRJ786498:SRJ786502 SHN786498:SHN786502 RXR786498:RXR786502 RNV786498:RNV786502 RDZ786498:RDZ786502 QUD786498:QUD786502 QKH786498:QKH786502 QAL786498:QAL786502 PQP786498:PQP786502 PGT786498:PGT786502 OWX786498:OWX786502 ONB786498:ONB786502 ODF786498:ODF786502 NTJ786498:NTJ786502 NJN786498:NJN786502 MZR786498:MZR786502 MPV786498:MPV786502 MFZ786498:MFZ786502 LWD786498:LWD786502 LMH786498:LMH786502 LCL786498:LCL786502 KSP786498:KSP786502 KIT786498:KIT786502 JYX786498:JYX786502 JPB786498:JPB786502 JFF786498:JFF786502 IVJ786498:IVJ786502 ILN786498:ILN786502 IBR786498:IBR786502 HRV786498:HRV786502 HHZ786498:HHZ786502 GYD786498:GYD786502 GOH786498:GOH786502 GEL786498:GEL786502 FUP786498:FUP786502 FKT786498:FKT786502 FAX786498:FAX786502 ERB786498:ERB786502 EHF786498:EHF786502 DXJ786498:DXJ786502 DNN786498:DNN786502 DDR786498:DDR786502 CTV786498:CTV786502 CJZ786498:CJZ786502 CAD786498:CAD786502 BQH786498:BQH786502 BGL786498:BGL786502 AWP786498:AWP786502 AMT786498:AMT786502 ACX786498:ACX786502 TB786498:TB786502 JF786498:JF786502 J786532:J786536 WVR720962:WVR720966 WLV720962:WLV720966 WBZ720962:WBZ720966 VSD720962:VSD720966 VIH720962:VIH720966 UYL720962:UYL720966 UOP720962:UOP720966 UET720962:UET720966 TUX720962:TUX720966 TLB720962:TLB720966 TBF720962:TBF720966 SRJ720962:SRJ720966 SHN720962:SHN720966 RXR720962:RXR720966 RNV720962:RNV720966 RDZ720962:RDZ720966 QUD720962:QUD720966 QKH720962:QKH720966 QAL720962:QAL720966 PQP720962:PQP720966 PGT720962:PGT720966 OWX720962:OWX720966 ONB720962:ONB720966 ODF720962:ODF720966 NTJ720962:NTJ720966 NJN720962:NJN720966 MZR720962:MZR720966 MPV720962:MPV720966 MFZ720962:MFZ720966 LWD720962:LWD720966 LMH720962:LMH720966 LCL720962:LCL720966 KSP720962:KSP720966 KIT720962:KIT720966 JYX720962:JYX720966 JPB720962:JPB720966 JFF720962:JFF720966 IVJ720962:IVJ720966 ILN720962:ILN720966 IBR720962:IBR720966 HRV720962:HRV720966 HHZ720962:HHZ720966 GYD720962:GYD720966 GOH720962:GOH720966 GEL720962:GEL720966 FUP720962:FUP720966 FKT720962:FKT720966 FAX720962:FAX720966 ERB720962:ERB720966 EHF720962:EHF720966 DXJ720962:DXJ720966 DNN720962:DNN720966 DDR720962:DDR720966 CTV720962:CTV720966 CJZ720962:CJZ720966 CAD720962:CAD720966 BQH720962:BQH720966 BGL720962:BGL720966 AWP720962:AWP720966 AMT720962:AMT720966 ACX720962:ACX720966 TB720962:TB720966 JF720962:JF720966 J720996:J721000 WVR655426:WVR655430 WLV655426:WLV655430 WBZ655426:WBZ655430 VSD655426:VSD655430 VIH655426:VIH655430 UYL655426:UYL655430 UOP655426:UOP655430 UET655426:UET655430 TUX655426:TUX655430 TLB655426:TLB655430 TBF655426:TBF655430 SRJ655426:SRJ655430 SHN655426:SHN655430 RXR655426:RXR655430 RNV655426:RNV655430 RDZ655426:RDZ655430 QUD655426:QUD655430 QKH655426:QKH655430 QAL655426:QAL655430 PQP655426:PQP655430 PGT655426:PGT655430 OWX655426:OWX655430 ONB655426:ONB655430 ODF655426:ODF655430 NTJ655426:NTJ655430 NJN655426:NJN655430 MZR655426:MZR655430 MPV655426:MPV655430 MFZ655426:MFZ655430 LWD655426:LWD655430 LMH655426:LMH655430 LCL655426:LCL655430 KSP655426:KSP655430 KIT655426:KIT655430 JYX655426:JYX655430 JPB655426:JPB655430 JFF655426:JFF655430 IVJ655426:IVJ655430 ILN655426:ILN655430 IBR655426:IBR655430 HRV655426:HRV655430 HHZ655426:HHZ655430 GYD655426:GYD655430 GOH655426:GOH655430 GEL655426:GEL655430 FUP655426:FUP655430 FKT655426:FKT655430 FAX655426:FAX655430 ERB655426:ERB655430 EHF655426:EHF655430 DXJ655426:DXJ655430 DNN655426:DNN655430 DDR655426:DDR655430 CTV655426:CTV655430 CJZ655426:CJZ655430 CAD655426:CAD655430 BQH655426:BQH655430 BGL655426:BGL655430 AWP655426:AWP655430 AMT655426:AMT655430 ACX655426:ACX655430 TB655426:TB655430 JF655426:JF655430 J655460:J655464 WVR589890:WVR589894 WLV589890:WLV589894 WBZ589890:WBZ589894 VSD589890:VSD589894 VIH589890:VIH589894 UYL589890:UYL589894 UOP589890:UOP589894 UET589890:UET589894 TUX589890:TUX589894 TLB589890:TLB589894 TBF589890:TBF589894 SRJ589890:SRJ589894 SHN589890:SHN589894 RXR589890:RXR589894 RNV589890:RNV589894 RDZ589890:RDZ589894 QUD589890:QUD589894 QKH589890:QKH589894 QAL589890:QAL589894 PQP589890:PQP589894 PGT589890:PGT589894 OWX589890:OWX589894 ONB589890:ONB589894 ODF589890:ODF589894 NTJ589890:NTJ589894 NJN589890:NJN589894 MZR589890:MZR589894 MPV589890:MPV589894 MFZ589890:MFZ589894 LWD589890:LWD589894 LMH589890:LMH589894 LCL589890:LCL589894 KSP589890:KSP589894 KIT589890:KIT589894 JYX589890:JYX589894 JPB589890:JPB589894 JFF589890:JFF589894 IVJ589890:IVJ589894 ILN589890:ILN589894 IBR589890:IBR589894 HRV589890:HRV589894 HHZ589890:HHZ589894 GYD589890:GYD589894 GOH589890:GOH589894 GEL589890:GEL589894 FUP589890:FUP589894 FKT589890:FKT589894 FAX589890:FAX589894 ERB589890:ERB589894 EHF589890:EHF589894 DXJ589890:DXJ589894 DNN589890:DNN589894 DDR589890:DDR589894 CTV589890:CTV589894 CJZ589890:CJZ589894 CAD589890:CAD589894 BQH589890:BQH589894 BGL589890:BGL589894 AWP589890:AWP589894 AMT589890:AMT589894 ACX589890:ACX589894 TB589890:TB589894 JF589890:JF589894 J589924:J589928 WVR524354:WVR524358 WLV524354:WLV524358 WBZ524354:WBZ524358 VSD524354:VSD524358 VIH524354:VIH524358 UYL524354:UYL524358 UOP524354:UOP524358 UET524354:UET524358 TUX524354:TUX524358 TLB524354:TLB524358 TBF524354:TBF524358 SRJ524354:SRJ524358 SHN524354:SHN524358 RXR524354:RXR524358 RNV524354:RNV524358 RDZ524354:RDZ524358 QUD524354:QUD524358 QKH524354:QKH524358 QAL524354:QAL524358 PQP524354:PQP524358 PGT524354:PGT524358 OWX524354:OWX524358 ONB524354:ONB524358 ODF524354:ODF524358 NTJ524354:NTJ524358 NJN524354:NJN524358 MZR524354:MZR524358 MPV524354:MPV524358 MFZ524354:MFZ524358 LWD524354:LWD524358 LMH524354:LMH524358 LCL524354:LCL524358 KSP524354:KSP524358 KIT524354:KIT524358 JYX524354:JYX524358 JPB524354:JPB524358 JFF524354:JFF524358 IVJ524354:IVJ524358 ILN524354:ILN524358 IBR524354:IBR524358 HRV524354:HRV524358 HHZ524354:HHZ524358 GYD524354:GYD524358 GOH524354:GOH524358 GEL524354:GEL524358 FUP524354:FUP524358 FKT524354:FKT524358 FAX524354:FAX524358 ERB524354:ERB524358 EHF524354:EHF524358 DXJ524354:DXJ524358 DNN524354:DNN524358 DDR524354:DDR524358 CTV524354:CTV524358 CJZ524354:CJZ524358 CAD524354:CAD524358 BQH524354:BQH524358 BGL524354:BGL524358 AWP524354:AWP524358 AMT524354:AMT524358 ACX524354:ACX524358 TB524354:TB524358 JF524354:JF524358 J524388:J524392 WVR458818:WVR458822 WLV458818:WLV458822 WBZ458818:WBZ458822 VSD458818:VSD458822 VIH458818:VIH458822 UYL458818:UYL458822 UOP458818:UOP458822 UET458818:UET458822 TUX458818:TUX458822 TLB458818:TLB458822 TBF458818:TBF458822 SRJ458818:SRJ458822 SHN458818:SHN458822 RXR458818:RXR458822 RNV458818:RNV458822 RDZ458818:RDZ458822 QUD458818:QUD458822 QKH458818:QKH458822 QAL458818:QAL458822 PQP458818:PQP458822 PGT458818:PGT458822 OWX458818:OWX458822 ONB458818:ONB458822 ODF458818:ODF458822 NTJ458818:NTJ458822 NJN458818:NJN458822 MZR458818:MZR458822 MPV458818:MPV458822 MFZ458818:MFZ458822 LWD458818:LWD458822 LMH458818:LMH458822 LCL458818:LCL458822 KSP458818:KSP458822 KIT458818:KIT458822 JYX458818:JYX458822 JPB458818:JPB458822 JFF458818:JFF458822 IVJ458818:IVJ458822 ILN458818:ILN458822 IBR458818:IBR458822 HRV458818:HRV458822 HHZ458818:HHZ458822 GYD458818:GYD458822 GOH458818:GOH458822 GEL458818:GEL458822 FUP458818:FUP458822 FKT458818:FKT458822 FAX458818:FAX458822 ERB458818:ERB458822 EHF458818:EHF458822 DXJ458818:DXJ458822 DNN458818:DNN458822 DDR458818:DDR458822 CTV458818:CTV458822 CJZ458818:CJZ458822 CAD458818:CAD458822 BQH458818:BQH458822 BGL458818:BGL458822 AWP458818:AWP458822 AMT458818:AMT458822 ACX458818:ACX458822 TB458818:TB458822 JF458818:JF458822 J458852:J458856 WVR393282:WVR393286 WLV393282:WLV393286 WBZ393282:WBZ393286 VSD393282:VSD393286 VIH393282:VIH393286 UYL393282:UYL393286 UOP393282:UOP393286 UET393282:UET393286 TUX393282:TUX393286 TLB393282:TLB393286 TBF393282:TBF393286 SRJ393282:SRJ393286 SHN393282:SHN393286 RXR393282:RXR393286 RNV393282:RNV393286 RDZ393282:RDZ393286 QUD393282:QUD393286 QKH393282:QKH393286 QAL393282:QAL393286 PQP393282:PQP393286 PGT393282:PGT393286 OWX393282:OWX393286 ONB393282:ONB393286 ODF393282:ODF393286 NTJ393282:NTJ393286 NJN393282:NJN393286 MZR393282:MZR393286 MPV393282:MPV393286 MFZ393282:MFZ393286 LWD393282:LWD393286 LMH393282:LMH393286 LCL393282:LCL393286 KSP393282:KSP393286 KIT393282:KIT393286 JYX393282:JYX393286 JPB393282:JPB393286 JFF393282:JFF393286 IVJ393282:IVJ393286 ILN393282:ILN393286 IBR393282:IBR393286 HRV393282:HRV393286 HHZ393282:HHZ393286 GYD393282:GYD393286 GOH393282:GOH393286 GEL393282:GEL393286 FUP393282:FUP393286 FKT393282:FKT393286 FAX393282:FAX393286 ERB393282:ERB393286 EHF393282:EHF393286 DXJ393282:DXJ393286 DNN393282:DNN393286 DDR393282:DDR393286 CTV393282:CTV393286 CJZ393282:CJZ393286 CAD393282:CAD393286 BQH393282:BQH393286 BGL393282:BGL393286 AWP393282:AWP393286 AMT393282:AMT393286 ACX393282:ACX393286 TB393282:TB393286 JF393282:JF393286 J393316:J393320 WVR327746:WVR327750 WLV327746:WLV327750 WBZ327746:WBZ327750 VSD327746:VSD327750 VIH327746:VIH327750 UYL327746:UYL327750 UOP327746:UOP327750 UET327746:UET327750 TUX327746:TUX327750 TLB327746:TLB327750 TBF327746:TBF327750 SRJ327746:SRJ327750 SHN327746:SHN327750 RXR327746:RXR327750 RNV327746:RNV327750 RDZ327746:RDZ327750 QUD327746:QUD327750 QKH327746:QKH327750 QAL327746:QAL327750 PQP327746:PQP327750 PGT327746:PGT327750 OWX327746:OWX327750 ONB327746:ONB327750 ODF327746:ODF327750 NTJ327746:NTJ327750 NJN327746:NJN327750 MZR327746:MZR327750 MPV327746:MPV327750 MFZ327746:MFZ327750 LWD327746:LWD327750 LMH327746:LMH327750 LCL327746:LCL327750 KSP327746:KSP327750 KIT327746:KIT327750 JYX327746:JYX327750 JPB327746:JPB327750 JFF327746:JFF327750 IVJ327746:IVJ327750 ILN327746:ILN327750 IBR327746:IBR327750 HRV327746:HRV327750 HHZ327746:HHZ327750 GYD327746:GYD327750 GOH327746:GOH327750 GEL327746:GEL327750 FUP327746:FUP327750 FKT327746:FKT327750 FAX327746:FAX327750 ERB327746:ERB327750 EHF327746:EHF327750 DXJ327746:DXJ327750 DNN327746:DNN327750 DDR327746:DDR327750 CTV327746:CTV327750 CJZ327746:CJZ327750 CAD327746:CAD327750 BQH327746:BQH327750 BGL327746:BGL327750 AWP327746:AWP327750 AMT327746:AMT327750 ACX327746:ACX327750 TB327746:TB327750 JF327746:JF327750 J327780:J327784 WVR262210:WVR262214 WLV262210:WLV262214 WBZ262210:WBZ262214 VSD262210:VSD262214 VIH262210:VIH262214 UYL262210:UYL262214 UOP262210:UOP262214 UET262210:UET262214 TUX262210:TUX262214 TLB262210:TLB262214 TBF262210:TBF262214 SRJ262210:SRJ262214 SHN262210:SHN262214 RXR262210:RXR262214 RNV262210:RNV262214 RDZ262210:RDZ262214 QUD262210:QUD262214 QKH262210:QKH262214 QAL262210:QAL262214 PQP262210:PQP262214 PGT262210:PGT262214 OWX262210:OWX262214 ONB262210:ONB262214 ODF262210:ODF262214 NTJ262210:NTJ262214 NJN262210:NJN262214 MZR262210:MZR262214 MPV262210:MPV262214 MFZ262210:MFZ262214 LWD262210:LWD262214 LMH262210:LMH262214 LCL262210:LCL262214 KSP262210:KSP262214 KIT262210:KIT262214 JYX262210:JYX262214 JPB262210:JPB262214 JFF262210:JFF262214 IVJ262210:IVJ262214 ILN262210:ILN262214 IBR262210:IBR262214 HRV262210:HRV262214 HHZ262210:HHZ262214 GYD262210:GYD262214 GOH262210:GOH262214 GEL262210:GEL262214 FUP262210:FUP262214 FKT262210:FKT262214 FAX262210:FAX262214 ERB262210:ERB262214 EHF262210:EHF262214 DXJ262210:DXJ262214 DNN262210:DNN262214 DDR262210:DDR262214 CTV262210:CTV262214 CJZ262210:CJZ262214 CAD262210:CAD262214 BQH262210:BQH262214 BGL262210:BGL262214 AWP262210:AWP262214 AMT262210:AMT262214 ACX262210:ACX262214 TB262210:TB262214 JF262210:JF262214 J262244:J262248 WVR196674:WVR196678 WLV196674:WLV196678 WBZ196674:WBZ196678 VSD196674:VSD196678 VIH196674:VIH196678 UYL196674:UYL196678 UOP196674:UOP196678 UET196674:UET196678 TUX196674:TUX196678 TLB196674:TLB196678 TBF196674:TBF196678 SRJ196674:SRJ196678 SHN196674:SHN196678 RXR196674:RXR196678 RNV196674:RNV196678 RDZ196674:RDZ196678 QUD196674:QUD196678 QKH196674:QKH196678 QAL196674:QAL196678 PQP196674:PQP196678 PGT196674:PGT196678 OWX196674:OWX196678 ONB196674:ONB196678 ODF196674:ODF196678 NTJ196674:NTJ196678 NJN196674:NJN196678 MZR196674:MZR196678 MPV196674:MPV196678 MFZ196674:MFZ196678 LWD196674:LWD196678 LMH196674:LMH196678 LCL196674:LCL196678 KSP196674:KSP196678 KIT196674:KIT196678 JYX196674:JYX196678 JPB196674:JPB196678 JFF196674:JFF196678 IVJ196674:IVJ196678 ILN196674:ILN196678 IBR196674:IBR196678 HRV196674:HRV196678 HHZ196674:HHZ196678 GYD196674:GYD196678 GOH196674:GOH196678 GEL196674:GEL196678 FUP196674:FUP196678 FKT196674:FKT196678 FAX196674:FAX196678 ERB196674:ERB196678 EHF196674:EHF196678 DXJ196674:DXJ196678 DNN196674:DNN196678 DDR196674:DDR196678 CTV196674:CTV196678 CJZ196674:CJZ196678 CAD196674:CAD196678 BQH196674:BQH196678 BGL196674:BGL196678 AWP196674:AWP196678 AMT196674:AMT196678 ACX196674:ACX196678 TB196674:TB196678 JF196674:JF196678 J196708:J196712 WVR131138:WVR131142 WLV131138:WLV131142 WBZ131138:WBZ131142 VSD131138:VSD131142 VIH131138:VIH131142 UYL131138:UYL131142 UOP131138:UOP131142 UET131138:UET131142 TUX131138:TUX131142 TLB131138:TLB131142 TBF131138:TBF131142 SRJ131138:SRJ131142 SHN131138:SHN131142 RXR131138:RXR131142 RNV131138:RNV131142 RDZ131138:RDZ131142 QUD131138:QUD131142 QKH131138:QKH131142 QAL131138:QAL131142 PQP131138:PQP131142 PGT131138:PGT131142 OWX131138:OWX131142 ONB131138:ONB131142 ODF131138:ODF131142 NTJ131138:NTJ131142 NJN131138:NJN131142 MZR131138:MZR131142 MPV131138:MPV131142 MFZ131138:MFZ131142 LWD131138:LWD131142 LMH131138:LMH131142 LCL131138:LCL131142 KSP131138:KSP131142 KIT131138:KIT131142 JYX131138:JYX131142 JPB131138:JPB131142 JFF131138:JFF131142 IVJ131138:IVJ131142 ILN131138:ILN131142 IBR131138:IBR131142 HRV131138:HRV131142 HHZ131138:HHZ131142 GYD131138:GYD131142 GOH131138:GOH131142 GEL131138:GEL131142 FUP131138:FUP131142 FKT131138:FKT131142 FAX131138:FAX131142 ERB131138:ERB131142 EHF131138:EHF131142 DXJ131138:DXJ131142 DNN131138:DNN131142 DDR131138:DDR131142 CTV131138:CTV131142 CJZ131138:CJZ131142 CAD131138:CAD131142 BQH131138:BQH131142 BGL131138:BGL131142 AWP131138:AWP131142 AMT131138:AMT131142 ACX131138:ACX131142 TB131138:TB131142 JF131138:JF131142 J131172:J131176 WVR65602:WVR65606 WLV65602:WLV65606 WBZ65602:WBZ65606 VSD65602:VSD65606 VIH65602:VIH65606 UYL65602:UYL65606 UOP65602:UOP65606 UET65602:UET65606 TUX65602:TUX65606 TLB65602:TLB65606 TBF65602:TBF65606 SRJ65602:SRJ65606 SHN65602:SHN65606 RXR65602:RXR65606 RNV65602:RNV65606 RDZ65602:RDZ65606 QUD65602:QUD65606 QKH65602:QKH65606 QAL65602:QAL65606 PQP65602:PQP65606 PGT65602:PGT65606 OWX65602:OWX65606 ONB65602:ONB65606 ODF65602:ODF65606 NTJ65602:NTJ65606 NJN65602:NJN65606 MZR65602:MZR65606 MPV65602:MPV65606 MFZ65602:MFZ65606 LWD65602:LWD65606 LMH65602:LMH65606 LCL65602:LCL65606 KSP65602:KSP65606 KIT65602:KIT65606 JYX65602:JYX65606 JPB65602:JPB65606 JFF65602:JFF65606 IVJ65602:IVJ65606 ILN65602:ILN65606 IBR65602:IBR65606 HRV65602:HRV65606 HHZ65602:HHZ65606 GYD65602:GYD65606 GOH65602:GOH65606 GEL65602:GEL65606 FUP65602:FUP65606 FKT65602:FKT65606 FAX65602:FAX65606 ERB65602:ERB65606 EHF65602:EHF65606 DXJ65602:DXJ65606 DNN65602:DNN65606 DDR65602:DDR65606 CTV65602:CTV65606 CJZ65602:CJZ65606 CAD65602:CAD65606 BQH65602:BQH65606 BGL65602:BGL65606 AWP65602:AWP65606 AMT65602:AMT65606 ACX65602:ACX65606 TB65602:TB65606 JF65602:JF65606 J65636:J65640">
      <formula1>$G$172:$G$176</formula1>
    </dataValidation>
    <dataValidation type="custom" allowBlank="1" showInputMessage="1" showErrorMessage="1" error="DO NOT ERASE FORMULAS" sqref="Q65561:R65561 JM65527:JN65527 TI65527:TJ65527 ADE65527:ADF65527 ANA65527:ANB65527 AWW65527:AWX65527 BGS65527:BGT65527 BQO65527:BQP65527 CAK65527:CAL65527 CKG65527:CKH65527 CUC65527:CUD65527 DDY65527:DDZ65527 DNU65527:DNV65527 DXQ65527:DXR65527 EHM65527:EHN65527 ERI65527:ERJ65527 FBE65527:FBF65527 FLA65527:FLB65527 FUW65527:FUX65527 GES65527:GET65527 GOO65527:GOP65527 GYK65527:GYL65527 HIG65527:HIH65527 HSC65527:HSD65527 IBY65527:IBZ65527 ILU65527:ILV65527 IVQ65527:IVR65527 JFM65527:JFN65527 JPI65527:JPJ65527 JZE65527:JZF65527 KJA65527:KJB65527 KSW65527:KSX65527 LCS65527:LCT65527 LMO65527:LMP65527 LWK65527:LWL65527 MGG65527:MGH65527 MQC65527:MQD65527 MZY65527:MZZ65527 NJU65527:NJV65527 NTQ65527:NTR65527 ODM65527:ODN65527 ONI65527:ONJ65527 OXE65527:OXF65527 PHA65527:PHB65527 PQW65527:PQX65527 QAS65527:QAT65527 QKO65527:QKP65527 QUK65527:QUL65527 REG65527:REH65527 ROC65527:ROD65527 RXY65527:RXZ65527 SHU65527:SHV65527 SRQ65527:SRR65527 TBM65527:TBN65527 TLI65527:TLJ65527 TVE65527:TVF65527 UFA65527:UFB65527 UOW65527:UOX65527 UYS65527:UYT65527 VIO65527:VIP65527 VSK65527:VSL65527 WCG65527:WCH65527 WMC65527:WMD65527 WVY65527:WVZ65527 Q131097:R131097 JM131063:JN131063 TI131063:TJ131063 ADE131063:ADF131063 ANA131063:ANB131063 AWW131063:AWX131063 BGS131063:BGT131063 BQO131063:BQP131063 CAK131063:CAL131063 CKG131063:CKH131063 CUC131063:CUD131063 DDY131063:DDZ131063 DNU131063:DNV131063 DXQ131063:DXR131063 EHM131063:EHN131063 ERI131063:ERJ131063 FBE131063:FBF131063 FLA131063:FLB131063 FUW131063:FUX131063 GES131063:GET131063 GOO131063:GOP131063 GYK131063:GYL131063 HIG131063:HIH131063 HSC131063:HSD131063 IBY131063:IBZ131063 ILU131063:ILV131063 IVQ131063:IVR131063 JFM131063:JFN131063 JPI131063:JPJ131063 JZE131063:JZF131063 KJA131063:KJB131063 KSW131063:KSX131063 LCS131063:LCT131063 LMO131063:LMP131063 LWK131063:LWL131063 MGG131063:MGH131063 MQC131063:MQD131063 MZY131063:MZZ131063 NJU131063:NJV131063 NTQ131063:NTR131063 ODM131063:ODN131063 ONI131063:ONJ131063 OXE131063:OXF131063 PHA131063:PHB131063 PQW131063:PQX131063 QAS131063:QAT131063 QKO131063:QKP131063 QUK131063:QUL131063 REG131063:REH131063 ROC131063:ROD131063 RXY131063:RXZ131063 SHU131063:SHV131063 SRQ131063:SRR131063 TBM131063:TBN131063 TLI131063:TLJ131063 TVE131063:TVF131063 UFA131063:UFB131063 UOW131063:UOX131063 UYS131063:UYT131063 VIO131063:VIP131063 VSK131063:VSL131063 WCG131063:WCH131063 WMC131063:WMD131063 WVY131063:WVZ131063 Q196633:R196633 JM196599:JN196599 TI196599:TJ196599 ADE196599:ADF196599 ANA196599:ANB196599 AWW196599:AWX196599 BGS196599:BGT196599 BQO196599:BQP196599 CAK196599:CAL196599 CKG196599:CKH196599 CUC196599:CUD196599 DDY196599:DDZ196599 DNU196599:DNV196599 DXQ196599:DXR196599 EHM196599:EHN196599 ERI196599:ERJ196599 FBE196599:FBF196599 FLA196599:FLB196599 FUW196599:FUX196599 GES196599:GET196599 GOO196599:GOP196599 GYK196599:GYL196599 HIG196599:HIH196599 HSC196599:HSD196599 IBY196599:IBZ196599 ILU196599:ILV196599 IVQ196599:IVR196599 JFM196599:JFN196599 JPI196599:JPJ196599 JZE196599:JZF196599 KJA196599:KJB196599 KSW196599:KSX196599 LCS196599:LCT196599 LMO196599:LMP196599 LWK196599:LWL196599 MGG196599:MGH196599 MQC196599:MQD196599 MZY196599:MZZ196599 NJU196599:NJV196599 NTQ196599:NTR196599 ODM196599:ODN196599 ONI196599:ONJ196599 OXE196599:OXF196599 PHA196599:PHB196599 PQW196599:PQX196599 QAS196599:QAT196599 QKO196599:QKP196599 QUK196599:QUL196599 REG196599:REH196599 ROC196599:ROD196599 RXY196599:RXZ196599 SHU196599:SHV196599 SRQ196599:SRR196599 TBM196599:TBN196599 TLI196599:TLJ196599 TVE196599:TVF196599 UFA196599:UFB196599 UOW196599:UOX196599 UYS196599:UYT196599 VIO196599:VIP196599 VSK196599:VSL196599 WCG196599:WCH196599 WMC196599:WMD196599 WVY196599:WVZ196599 Q262169:R262169 JM262135:JN262135 TI262135:TJ262135 ADE262135:ADF262135 ANA262135:ANB262135 AWW262135:AWX262135 BGS262135:BGT262135 BQO262135:BQP262135 CAK262135:CAL262135 CKG262135:CKH262135 CUC262135:CUD262135 DDY262135:DDZ262135 DNU262135:DNV262135 DXQ262135:DXR262135 EHM262135:EHN262135 ERI262135:ERJ262135 FBE262135:FBF262135 FLA262135:FLB262135 FUW262135:FUX262135 GES262135:GET262135 GOO262135:GOP262135 GYK262135:GYL262135 HIG262135:HIH262135 HSC262135:HSD262135 IBY262135:IBZ262135 ILU262135:ILV262135 IVQ262135:IVR262135 JFM262135:JFN262135 JPI262135:JPJ262135 JZE262135:JZF262135 KJA262135:KJB262135 KSW262135:KSX262135 LCS262135:LCT262135 LMO262135:LMP262135 LWK262135:LWL262135 MGG262135:MGH262135 MQC262135:MQD262135 MZY262135:MZZ262135 NJU262135:NJV262135 NTQ262135:NTR262135 ODM262135:ODN262135 ONI262135:ONJ262135 OXE262135:OXF262135 PHA262135:PHB262135 PQW262135:PQX262135 QAS262135:QAT262135 QKO262135:QKP262135 QUK262135:QUL262135 REG262135:REH262135 ROC262135:ROD262135 RXY262135:RXZ262135 SHU262135:SHV262135 SRQ262135:SRR262135 TBM262135:TBN262135 TLI262135:TLJ262135 TVE262135:TVF262135 UFA262135:UFB262135 UOW262135:UOX262135 UYS262135:UYT262135 VIO262135:VIP262135 VSK262135:VSL262135 WCG262135:WCH262135 WMC262135:WMD262135 WVY262135:WVZ262135 Q327705:R327705 JM327671:JN327671 TI327671:TJ327671 ADE327671:ADF327671 ANA327671:ANB327671 AWW327671:AWX327671 BGS327671:BGT327671 BQO327671:BQP327671 CAK327671:CAL327671 CKG327671:CKH327671 CUC327671:CUD327671 DDY327671:DDZ327671 DNU327671:DNV327671 DXQ327671:DXR327671 EHM327671:EHN327671 ERI327671:ERJ327671 FBE327671:FBF327671 FLA327671:FLB327671 FUW327671:FUX327671 GES327671:GET327671 GOO327671:GOP327671 GYK327671:GYL327671 HIG327671:HIH327671 HSC327671:HSD327671 IBY327671:IBZ327671 ILU327671:ILV327671 IVQ327671:IVR327671 JFM327671:JFN327671 JPI327671:JPJ327671 JZE327671:JZF327671 KJA327671:KJB327671 KSW327671:KSX327671 LCS327671:LCT327671 LMO327671:LMP327671 LWK327671:LWL327671 MGG327671:MGH327671 MQC327671:MQD327671 MZY327671:MZZ327671 NJU327671:NJV327671 NTQ327671:NTR327671 ODM327671:ODN327671 ONI327671:ONJ327671 OXE327671:OXF327671 PHA327671:PHB327671 PQW327671:PQX327671 QAS327671:QAT327671 QKO327671:QKP327671 QUK327671:QUL327671 REG327671:REH327671 ROC327671:ROD327671 RXY327671:RXZ327671 SHU327671:SHV327671 SRQ327671:SRR327671 TBM327671:TBN327671 TLI327671:TLJ327671 TVE327671:TVF327671 UFA327671:UFB327671 UOW327671:UOX327671 UYS327671:UYT327671 VIO327671:VIP327671 VSK327671:VSL327671 WCG327671:WCH327671 WMC327671:WMD327671 WVY327671:WVZ327671 Q393241:R393241 JM393207:JN393207 TI393207:TJ393207 ADE393207:ADF393207 ANA393207:ANB393207 AWW393207:AWX393207 BGS393207:BGT393207 BQO393207:BQP393207 CAK393207:CAL393207 CKG393207:CKH393207 CUC393207:CUD393207 DDY393207:DDZ393207 DNU393207:DNV393207 DXQ393207:DXR393207 EHM393207:EHN393207 ERI393207:ERJ393207 FBE393207:FBF393207 FLA393207:FLB393207 FUW393207:FUX393207 GES393207:GET393207 GOO393207:GOP393207 GYK393207:GYL393207 HIG393207:HIH393207 HSC393207:HSD393207 IBY393207:IBZ393207 ILU393207:ILV393207 IVQ393207:IVR393207 JFM393207:JFN393207 JPI393207:JPJ393207 JZE393207:JZF393207 KJA393207:KJB393207 KSW393207:KSX393207 LCS393207:LCT393207 LMO393207:LMP393207 LWK393207:LWL393207 MGG393207:MGH393207 MQC393207:MQD393207 MZY393207:MZZ393207 NJU393207:NJV393207 NTQ393207:NTR393207 ODM393207:ODN393207 ONI393207:ONJ393207 OXE393207:OXF393207 PHA393207:PHB393207 PQW393207:PQX393207 QAS393207:QAT393207 QKO393207:QKP393207 QUK393207:QUL393207 REG393207:REH393207 ROC393207:ROD393207 RXY393207:RXZ393207 SHU393207:SHV393207 SRQ393207:SRR393207 TBM393207:TBN393207 TLI393207:TLJ393207 TVE393207:TVF393207 UFA393207:UFB393207 UOW393207:UOX393207 UYS393207:UYT393207 VIO393207:VIP393207 VSK393207:VSL393207 WCG393207:WCH393207 WMC393207:WMD393207 WVY393207:WVZ393207 Q458777:R458777 JM458743:JN458743 TI458743:TJ458743 ADE458743:ADF458743 ANA458743:ANB458743 AWW458743:AWX458743 BGS458743:BGT458743 BQO458743:BQP458743 CAK458743:CAL458743 CKG458743:CKH458743 CUC458743:CUD458743 DDY458743:DDZ458743 DNU458743:DNV458743 DXQ458743:DXR458743 EHM458743:EHN458743 ERI458743:ERJ458743 FBE458743:FBF458743 FLA458743:FLB458743 FUW458743:FUX458743 GES458743:GET458743 GOO458743:GOP458743 GYK458743:GYL458743 HIG458743:HIH458743 HSC458743:HSD458743 IBY458743:IBZ458743 ILU458743:ILV458743 IVQ458743:IVR458743 JFM458743:JFN458743 JPI458743:JPJ458743 JZE458743:JZF458743 KJA458743:KJB458743 KSW458743:KSX458743 LCS458743:LCT458743 LMO458743:LMP458743 LWK458743:LWL458743 MGG458743:MGH458743 MQC458743:MQD458743 MZY458743:MZZ458743 NJU458743:NJV458743 NTQ458743:NTR458743 ODM458743:ODN458743 ONI458743:ONJ458743 OXE458743:OXF458743 PHA458743:PHB458743 PQW458743:PQX458743 QAS458743:QAT458743 QKO458743:QKP458743 QUK458743:QUL458743 REG458743:REH458743 ROC458743:ROD458743 RXY458743:RXZ458743 SHU458743:SHV458743 SRQ458743:SRR458743 TBM458743:TBN458743 TLI458743:TLJ458743 TVE458743:TVF458743 UFA458743:UFB458743 UOW458743:UOX458743 UYS458743:UYT458743 VIO458743:VIP458743 VSK458743:VSL458743 WCG458743:WCH458743 WMC458743:WMD458743 WVY458743:WVZ458743 Q524313:R524313 JM524279:JN524279 TI524279:TJ524279 ADE524279:ADF524279 ANA524279:ANB524279 AWW524279:AWX524279 BGS524279:BGT524279 BQO524279:BQP524279 CAK524279:CAL524279 CKG524279:CKH524279 CUC524279:CUD524279 DDY524279:DDZ524279 DNU524279:DNV524279 DXQ524279:DXR524279 EHM524279:EHN524279 ERI524279:ERJ524279 FBE524279:FBF524279 FLA524279:FLB524279 FUW524279:FUX524279 GES524279:GET524279 GOO524279:GOP524279 GYK524279:GYL524279 HIG524279:HIH524279 HSC524279:HSD524279 IBY524279:IBZ524279 ILU524279:ILV524279 IVQ524279:IVR524279 JFM524279:JFN524279 JPI524279:JPJ524279 JZE524279:JZF524279 KJA524279:KJB524279 KSW524279:KSX524279 LCS524279:LCT524279 LMO524279:LMP524279 LWK524279:LWL524279 MGG524279:MGH524279 MQC524279:MQD524279 MZY524279:MZZ524279 NJU524279:NJV524279 NTQ524279:NTR524279 ODM524279:ODN524279 ONI524279:ONJ524279 OXE524279:OXF524279 PHA524279:PHB524279 PQW524279:PQX524279 QAS524279:QAT524279 QKO524279:QKP524279 QUK524279:QUL524279 REG524279:REH524279 ROC524279:ROD524279 RXY524279:RXZ524279 SHU524279:SHV524279 SRQ524279:SRR524279 TBM524279:TBN524279 TLI524279:TLJ524279 TVE524279:TVF524279 UFA524279:UFB524279 UOW524279:UOX524279 UYS524279:UYT524279 VIO524279:VIP524279 VSK524279:VSL524279 WCG524279:WCH524279 WMC524279:WMD524279 WVY524279:WVZ524279 Q589849:R589849 JM589815:JN589815 TI589815:TJ589815 ADE589815:ADF589815 ANA589815:ANB589815 AWW589815:AWX589815 BGS589815:BGT589815 BQO589815:BQP589815 CAK589815:CAL589815 CKG589815:CKH589815 CUC589815:CUD589815 DDY589815:DDZ589815 DNU589815:DNV589815 DXQ589815:DXR589815 EHM589815:EHN589815 ERI589815:ERJ589815 FBE589815:FBF589815 FLA589815:FLB589815 FUW589815:FUX589815 GES589815:GET589815 GOO589815:GOP589815 GYK589815:GYL589815 HIG589815:HIH589815 HSC589815:HSD589815 IBY589815:IBZ589815 ILU589815:ILV589815 IVQ589815:IVR589815 JFM589815:JFN589815 JPI589815:JPJ589815 JZE589815:JZF589815 KJA589815:KJB589815 KSW589815:KSX589815 LCS589815:LCT589815 LMO589815:LMP589815 LWK589815:LWL589815 MGG589815:MGH589815 MQC589815:MQD589815 MZY589815:MZZ589815 NJU589815:NJV589815 NTQ589815:NTR589815 ODM589815:ODN589815 ONI589815:ONJ589815 OXE589815:OXF589815 PHA589815:PHB589815 PQW589815:PQX589815 QAS589815:QAT589815 QKO589815:QKP589815 QUK589815:QUL589815 REG589815:REH589815 ROC589815:ROD589815 RXY589815:RXZ589815 SHU589815:SHV589815 SRQ589815:SRR589815 TBM589815:TBN589815 TLI589815:TLJ589815 TVE589815:TVF589815 UFA589815:UFB589815 UOW589815:UOX589815 UYS589815:UYT589815 VIO589815:VIP589815 VSK589815:VSL589815 WCG589815:WCH589815 WMC589815:WMD589815 WVY589815:WVZ589815 Q655385:R655385 JM655351:JN655351 TI655351:TJ655351 ADE655351:ADF655351 ANA655351:ANB655351 AWW655351:AWX655351 BGS655351:BGT655351 BQO655351:BQP655351 CAK655351:CAL655351 CKG655351:CKH655351 CUC655351:CUD655351 DDY655351:DDZ655351 DNU655351:DNV655351 DXQ655351:DXR655351 EHM655351:EHN655351 ERI655351:ERJ655351 FBE655351:FBF655351 FLA655351:FLB655351 FUW655351:FUX655351 GES655351:GET655351 GOO655351:GOP655351 GYK655351:GYL655351 HIG655351:HIH655351 HSC655351:HSD655351 IBY655351:IBZ655351 ILU655351:ILV655351 IVQ655351:IVR655351 JFM655351:JFN655351 JPI655351:JPJ655351 JZE655351:JZF655351 KJA655351:KJB655351 KSW655351:KSX655351 LCS655351:LCT655351 LMO655351:LMP655351 LWK655351:LWL655351 MGG655351:MGH655351 MQC655351:MQD655351 MZY655351:MZZ655351 NJU655351:NJV655351 NTQ655351:NTR655351 ODM655351:ODN655351 ONI655351:ONJ655351 OXE655351:OXF655351 PHA655351:PHB655351 PQW655351:PQX655351 QAS655351:QAT655351 QKO655351:QKP655351 QUK655351:QUL655351 REG655351:REH655351 ROC655351:ROD655351 RXY655351:RXZ655351 SHU655351:SHV655351 SRQ655351:SRR655351 TBM655351:TBN655351 TLI655351:TLJ655351 TVE655351:TVF655351 UFA655351:UFB655351 UOW655351:UOX655351 UYS655351:UYT655351 VIO655351:VIP655351 VSK655351:VSL655351 WCG655351:WCH655351 WMC655351:WMD655351 WVY655351:WVZ655351 Q720921:R720921 JM720887:JN720887 TI720887:TJ720887 ADE720887:ADF720887 ANA720887:ANB720887 AWW720887:AWX720887 BGS720887:BGT720887 BQO720887:BQP720887 CAK720887:CAL720887 CKG720887:CKH720887 CUC720887:CUD720887 DDY720887:DDZ720887 DNU720887:DNV720887 DXQ720887:DXR720887 EHM720887:EHN720887 ERI720887:ERJ720887 FBE720887:FBF720887 FLA720887:FLB720887 FUW720887:FUX720887 GES720887:GET720887 GOO720887:GOP720887 GYK720887:GYL720887 HIG720887:HIH720887 HSC720887:HSD720887 IBY720887:IBZ720887 ILU720887:ILV720887 IVQ720887:IVR720887 JFM720887:JFN720887 JPI720887:JPJ720887 JZE720887:JZF720887 KJA720887:KJB720887 KSW720887:KSX720887 LCS720887:LCT720887 LMO720887:LMP720887 LWK720887:LWL720887 MGG720887:MGH720887 MQC720887:MQD720887 MZY720887:MZZ720887 NJU720887:NJV720887 NTQ720887:NTR720887 ODM720887:ODN720887 ONI720887:ONJ720887 OXE720887:OXF720887 PHA720887:PHB720887 PQW720887:PQX720887 QAS720887:QAT720887 QKO720887:QKP720887 QUK720887:QUL720887 REG720887:REH720887 ROC720887:ROD720887 RXY720887:RXZ720887 SHU720887:SHV720887 SRQ720887:SRR720887 TBM720887:TBN720887 TLI720887:TLJ720887 TVE720887:TVF720887 UFA720887:UFB720887 UOW720887:UOX720887 UYS720887:UYT720887 VIO720887:VIP720887 VSK720887:VSL720887 WCG720887:WCH720887 WMC720887:WMD720887 WVY720887:WVZ720887 Q786457:R786457 JM786423:JN786423 TI786423:TJ786423 ADE786423:ADF786423 ANA786423:ANB786423 AWW786423:AWX786423 BGS786423:BGT786423 BQO786423:BQP786423 CAK786423:CAL786423 CKG786423:CKH786423 CUC786423:CUD786423 DDY786423:DDZ786423 DNU786423:DNV786423 DXQ786423:DXR786423 EHM786423:EHN786423 ERI786423:ERJ786423 FBE786423:FBF786423 FLA786423:FLB786423 FUW786423:FUX786423 GES786423:GET786423 GOO786423:GOP786423 GYK786423:GYL786423 HIG786423:HIH786423 HSC786423:HSD786423 IBY786423:IBZ786423 ILU786423:ILV786423 IVQ786423:IVR786423 JFM786423:JFN786423 JPI786423:JPJ786423 JZE786423:JZF786423 KJA786423:KJB786423 KSW786423:KSX786423 LCS786423:LCT786423 LMO786423:LMP786423 LWK786423:LWL786423 MGG786423:MGH786423 MQC786423:MQD786423 MZY786423:MZZ786423 NJU786423:NJV786423 NTQ786423:NTR786423 ODM786423:ODN786423 ONI786423:ONJ786423 OXE786423:OXF786423 PHA786423:PHB786423 PQW786423:PQX786423 QAS786423:QAT786423 QKO786423:QKP786423 QUK786423:QUL786423 REG786423:REH786423 ROC786423:ROD786423 RXY786423:RXZ786423 SHU786423:SHV786423 SRQ786423:SRR786423 TBM786423:TBN786423 TLI786423:TLJ786423 TVE786423:TVF786423 UFA786423:UFB786423 UOW786423:UOX786423 UYS786423:UYT786423 VIO786423:VIP786423 VSK786423:VSL786423 WCG786423:WCH786423 WMC786423:WMD786423 WVY786423:WVZ786423 Q851993:R851993 JM851959:JN851959 TI851959:TJ851959 ADE851959:ADF851959 ANA851959:ANB851959 AWW851959:AWX851959 BGS851959:BGT851959 BQO851959:BQP851959 CAK851959:CAL851959 CKG851959:CKH851959 CUC851959:CUD851959 DDY851959:DDZ851959 DNU851959:DNV851959 DXQ851959:DXR851959 EHM851959:EHN851959 ERI851959:ERJ851959 FBE851959:FBF851959 FLA851959:FLB851959 FUW851959:FUX851959 GES851959:GET851959 GOO851959:GOP851959 GYK851959:GYL851959 HIG851959:HIH851959 HSC851959:HSD851959 IBY851959:IBZ851959 ILU851959:ILV851959 IVQ851959:IVR851959 JFM851959:JFN851959 JPI851959:JPJ851959 JZE851959:JZF851959 KJA851959:KJB851959 KSW851959:KSX851959 LCS851959:LCT851959 LMO851959:LMP851959 LWK851959:LWL851959 MGG851959:MGH851959 MQC851959:MQD851959 MZY851959:MZZ851959 NJU851959:NJV851959 NTQ851959:NTR851959 ODM851959:ODN851959 ONI851959:ONJ851959 OXE851959:OXF851959 PHA851959:PHB851959 PQW851959:PQX851959 QAS851959:QAT851959 QKO851959:QKP851959 QUK851959:QUL851959 REG851959:REH851959 ROC851959:ROD851959 RXY851959:RXZ851959 SHU851959:SHV851959 SRQ851959:SRR851959 TBM851959:TBN851959 TLI851959:TLJ851959 TVE851959:TVF851959 UFA851959:UFB851959 UOW851959:UOX851959 UYS851959:UYT851959 VIO851959:VIP851959 VSK851959:VSL851959 WCG851959:WCH851959 WMC851959:WMD851959 WVY851959:WVZ851959 Q917529:R917529 JM917495:JN917495 TI917495:TJ917495 ADE917495:ADF917495 ANA917495:ANB917495 AWW917495:AWX917495 BGS917495:BGT917495 BQO917495:BQP917495 CAK917495:CAL917495 CKG917495:CKH917495 CUC917495:CUD917495 DDY917495:DDZ917495 DNU917495:DNV917495 DXQ917495:DXR917495 EHM917495:EHN917495 ERI917495:ERJ917495 FBE917495:FBF917495 FLA917495:FLB917495 FUW917495:FUX917495 GES917495:GET917495 GOO917495:GOP917495 GYK917495:GYL917495 HIG917495:HIH917495 HSC917495:HSD917495 IBY917495:IBZ917495 ILU917495:ILV917495 IVQ917495:IVR917495 JFM917495:JFN917495 JPI917495:JPJ917495 JZE917495:JZF917495 KJA917495:KJB917495 KSW917495:KSX917495 LCS917495:LCT917495 LMO917495:LMP917495 LWK917495:LWL917495 MGG917495:MGH917495 MQC917495:MQD917495 MZY917495:MZZ917495 NJU917495:NJV917495 NTQ917495:NTR917495 ODM917495:ODN917495 ONI917495:ONJ917495 OXE917495:OXF917495 PHA917495:PHB917495 PQW917495:PQX917495 QAS917495:QAT917495 QKO917495:QKP917495 QUK917495:QUL917495 REG917495:REH917495 ROC917495:ROD917495 RXY917495:RXZ917495 SHU917495:SHV917495 SRQ917495:SRR917495 TBM917495:TBN917495 TLI917495:TLJ917495 TVE917495:TVF917495 UFA917495:UFB917495 UOW917495:UOX917495 UYS917495:UYT917495 VIO917495:VIP917495 VSK917495:VSL917495 WCG917495:WCH917495 WMC917495:WMD917495 WVY917495:WVZ917495 Q983065:R983065 JM983031:JN983031 TI983031:TJ983031 ADE983031:ADF983031 ANA983031:ANB983031 AWW983031:AWX983031 BGS983031:BGT983031 BQO983031:BQP983031 CAK983031:CAL983031 CKG983031:CKH983031 CUC983031:CUD983031 DDY983031:DDZ983031 DNU983031:DNV983031 DXQ983031:DXR983031 EHM983031:EHN983031 ERI983031:ERJ983031 FBE983031:FBF983031 FLA983031:FLB983031 FUW983031:FUX983031 GES983031:GET983031 GOO983031:GOP983031 GYK983031:GYL983031 HIG983031:HIH983031 HSC983031:HSD983031 IBY983031:IBZ983031 ILU983031:ILV983031 IVQ983031:IVR983031 JFM983031:JFN983031 JPI983031:JPJ983031 JZE983031:JZF983031 KJA983031:KJB983031 KSW983031:KSX983031 LCS983031:LCT983031 LMO983031:LMP983031 LWK983031:LWL983031 MGG983031:MGH983031 MQC983031:MQD983031 MZY983031:MZZ983031 NJU983031:NJV983031 NTQ983031:NTR983031 ODM983031:ODN983031 ONI983031:ONJ983031 OXE983031:OXF983031 PHA983031:PHB983031 PQW983031:PQX983031 QAS983031:QAT983031 QKO983031:QKP983031 QUK983031:QUL983031 REG983031:REH983031 ROC983031:ROD983031 RXY983031:RXZ983031 SHU983031:SHV983031 SRQ983031:SRR983031 TBM983031:TBN983031 TLI983031:TLJ983031 TVE983031:TVF983031 UFA983031:UFB983031 UOW983031:UOX983031 UYS983031:UYT983031 VIO983031:VIP983031 VSK983031:VSL983031 WCG983031:WCH983031 WMC983031:WMD983031 WVY983031:WVZ983031 A65561:K65561 IW65527:JG65527 SS65527:TC65527 ACO65527:ACY65527 AMK65527:AMU65527 AWG65527:AWQ65527 BGC65527:BGM65527 BPY65527:BQI65527 BZU65527:CAE65527 CJQ65527:CKA65527 CTM65527:CTW65527 DDI65527:DDS65527 DNE65527:DNO65527 DXA65527:DXK65527 EGW65527:EHG65527 EQS65527:ERC65527 FAO65527:FAY65527 FKK65527:FKU65527 FUG65527:FUQ65527 GEC65527:GEM65527 GNY65527:GOI65527 GXU65527:GYE65527 HHQ65527:HIA65527 HRM65527:HRW65527 IBI65527:IBS65527 ILE65527:ILO65527 IVA65527:IVK65527 JEW65527:JFG65527 JOS65527:JPC65527 JYO65527:JYY65527 KIK65527:KIU65527 KSG65527:KSQ65527 LCC65527:LCM65527 LLY65527:LMI65527 LVU65527:LWE65527 MFQ65527:MGA65527 MPM65527:MPW65527 MZI65527:MZS65527 NJE65527:NJO65527 NTA65527:NTK65527 OCW65527:ODG65527 OMS65527:ONC65527 OWO65527:OWY65527 PGK65527:PGU65527 PQG65527:PQQ65527 QAC65527:QAM65527 QJY65527:QKI65527 QTU65527:QUE65527 RDQ65527:REA65527 RNM65527:RNW65527 RXI65527:RXS65527 SHE65527:SHO65527 SRA65527:SRK65527 TAW65527:TBG65527 TKS65527:TLC65527 TUO65527:TUY65527 UEK65527:UEU65527 UOG65527:UOQ65527 UYC65527:UYM65527 VHY65527:VII65527 VRU65527:VSE65527 WBQ65527:WCA65527 WLM65527:WLW65527 WVI65527:WVS65527 A131097:K131097 IW131063:JG131063 SS131063:TC131063 ACO131063:ACY131063 AMK131063:AMU131063 AWG131063:AWQ131063 BGC131063:BGM131063 BPY131063:BQI131063 BZU131063:CAE131063 CJQ131063:CKA131063 CTM131063:CTW131063 DDI131063:DDS131063 DNE131063:DNO131063 DXA131063:DXK131063 EGW131063:EHG131063 EQS131063:ERC131063 FAO131063:FAY131063 FKK131063:FKU131063 FUG131063:FUQ131063 GEC131063:GEM131063 GNY131063:GOI131063 GXU131063:GYE131063 HHQ131063:HIA131063 HRM131063:HRW131063 IBI131063:IBS131063 ILE131063:ILO131063 IVA131063:IVK131063 JEW131063:JFG131063 JOS131063:JPC131063 JYO131063:JYY131063 KIK131063:KIU131063 KSG131063:KSQ131063 LCC131063:LCM131063 LLY131063:LMI131063 LVU131063:LWE131063 MFQ131063:MGA131063 MPM131063:MPW131063 MZI131063:MZS131063 NJE131063:NJO131063 NTA131063:NTK131063 OCW131063:ODG131063 OMS131063:ONC131063 OWO131063:OWY131063 PGK131063:PGU131063 PQG131063:PQQ131063 QAC131063:QAM131063 QJY131063:QKI131063 QTU131063:QUE131063 RDQ131063:REA131063 RNM131063:RNW131063 RXI131063:RXS131063 SHE131063:SHO131063 SRA131063:SRK131063 TAW131063:TBG131063 TKS131063:TLC131063 TUO131063:TUY131063 UEK131063:UEU131063 UOG131063:UOQ131063 UYC131063:UYM131063 VHY131063:VII131063 VRU131063:VSE131063 WBQ131063:WCA131063 WLM131063:WLW131063 WVI131063:WVS131063 A196633:K196633 IW196599:JG196599 SS196599:TC196599 ACO196599:ACY196599 AMK196599:AMU196599 AWG196599:AWQ196599 BGC196599:BGM196599 BPY196599:BQI196599 BZU196599:CAE196599 CJQ196599:CKA196599 CTM196599:CTW196599 DDI196599:DDS196599 DNE196599:DNO196599 DXA196599:DXK196599 EGW196599:EHG196599 EQS196599:ERC196599 FAO196599:FAY196599 FKK196599:FKU196599 FUG196599:FUQ196599 GEC196599:GEM196599 GNY196599:GOI196599 GXU196599:GYE196599 HHQ196599:HIA196599 HRM196599:HRW196599 IBI196599:IBS196599 ILE196599:ILO196599 IVA196599:IVK196599 JEW196599:JFG196599 JOS196599:JPC196599 JYO196599:JYY196599 KIK196599:KIU196599 KSG196599:KSQ196599 LCC196599:LCM196599 LLY196599:LMI196599 LVU196599:LWE196599 MFQ196599:MGA196599 MPM196599:MPW196599 MZI196599:MZS196599 NJE196599:NJO196599 NTA196599:NTK196599 OCW196599:ODG196599 OMS196599:ONC196599 OWO196599:OWY196599 PGK196599:PGU196599 PQG196599:PQQ196599 QAC196599:QAM196599 QJY196599:QKI196599 QTU196599:QUE196599 RDQ196599:REA196599 RNM196599:RNW196599 RXI196599:RXS196599 SHE196599:SHO196599 SRA196599:SRK196599 TAW196599:TBG196599 TKS196599:TLC196599 TUO196599:TUY196599 UEK196599:UEU196599 UOG196599:UOQ196599 UYC196599:UYM196599 VHY196599:VII196599 VRU196599:VSE196599 WBQ196599:WCA196599 WLM196599:WLW196599 WVI196599:WVS196599 A262169:K262169 IW262135:JG262135 SS262135:TC262135 ACO262135:ACY262135 AMK262135:AMU262135 AWG262135:AWQ262135 BGC262135:BGM262135 BPY262135:BQI262135 BZU262135:CAE262135 CJQ262135:CKA262135 CTM262135:CTW262135 DDI262135:DDS262135 DNE262135:DNO262135 DXA262135:DXK262135 EGW262135:EHG262135 EQS262135:ERC262135 FAO262135:FAY262135 FKK262135:FKU262135 FUG262135:FUQ262135 GEC262135:GEM262135 GNY262135:GOI262135 GXU262135:GYE262135 HHQ262135:HIA262135 HRM262135:HRW262135 IBI262135:IBS262135 ILE262135:ILO262135 IVA262135:IVK262135 JEW262135:JFG262135 JOS262135:JPC262135 JYO262135:JYY262135 KIK262135:KIU262135 KSG262135:KSQ262135 LCC262135:LCM262135 LLY262135:LMI262135 LVU262135:LWE262135 MFQ262135:MGA262135 MPM262135:MPW262135 MZI262135:MZS262135 NJE262135:NJO262135 NTA262135:NTK262135 OCW262135:ODG262135 OMS262135:ONC262135 OWO262135:OWY262135 PGK262135:PGU262135 PQG262135:PQQ262135 QAC262135:QAM262135 QJY262135:QKI262135 QTU262135:QUE262135 RDQ262135:REA262135 RNM262135:RNW262135 RXI262135:RXS262135 SHE262135:SHO262135 SRA262135:SRK262135 TAW262135:TBG262135 TKS262135:TLC262135 TUO262135:TUY262135 UEK262135:UEU262135 UOG262135:UOQ262135 UYC262135:UYM262135 VHY262135:VII262135 VRU262135:VSE262135 WBQ262135:WCA262135 WLM262135:WLW262135 WVI262135:WVS262135 A327705:K327705 IW327671:JG327671 SS327671:TC327671 ACO327671:ACY327671 AMK327671:AMU327671 AWG327671:AWQ327671 BGC327671:BGM327671 BPY327671:BQI327671 BZU327671:CAE327671 CJQ327671:CKA327671 CTM327671:CTW327671 DDI327671:DDS327671 DNE327671:DNO327671 DXA327671:DXK327671 EGW327671:EHG327671 EQS327671:ERC327671 FAO327671:FAY327671 FKK327671:FKU327671 FUG327671:FUQ327671 GEC327671:GEM327671 GNY327671:GOI327671 GXU327671:GYE327671 HHQ327671:HIA327671 HRM327671:HRW327671 IBI327671:IBS327671 ILE327671:ILO327671 IVA327671:IVK327671 JEW327671:JFG327671 JOS327671:JPC327671 JYO327671:JYY327671 KIK327671:KIU327671 KSG327671:KSQ327671 LCC327671:LCM327671 LLY327671:LMI327671 LVU327671:LWE327671 MFQ327671:MGA327671 MPM327671:MPW327671 MZI327671:MZS327671 NJE327671:NJO327671 NTA327671:NTK327671 OCW327671:ODG327671 OMS327671:ONC327671 OWO327671:OWY327671 PGK327671:PGU327671 PQG327671:PQQ327671 QAC327671:QAM327671 QJY327671:QKI327671 QTU327671:QUE327671 RDQ327671:REA327671 RNM327671:RNW327671 RXI327671:RXS327671 SHE327671:SHO327671 SRA327671:SRK327671 TAW327671:TBG327671 TKS327671:TLC327671 TUO327671:TUY327671 UEK327671:UEU327671 UOG327671:UOQ327671 UYC327671:UYM327671 VHY327671:VII327671 VRU327671:VSE327671 WBQ327671:WCA327671 WLM327671:WLW327671 WVI327671:WVS327671 A393241:K393241 IW393207:JG393207 SS393207:TC393207 ACO393207:ACY393207 AMK393207:AMU393207 AWG393207:AWQ393207 BGC393207:BGM393207 BPY393207:BQI393207 BZU393207:CAE393207 CJQ393207:CKA393207 CTM393207:CTW393207 DDI393207:DDS393207 DNE393207:DNO393207 DXA393207:DXK393207 EGW393207:EHG393207 EQS393207:ERC393207 FAO393207:FAY393207 FKK393207:FKU393207 FUG393207:FUQ393207 GEC393207:GEM393207 GNY393207:GOI393207 GXU393207:GYE393207 HHQ393207:HIA393207 HRM393207:HRW393207 IBI393207:IBS393207 ILE393207:ILO393207 IVA393207:IVK393207 JEW393207:JFG393207 JOS393207:JPC393207 JYO393207:JYY393207 KIK393207:KIU393207 KSG393207:KSQ393207 LCC393207:LCM393207 LLY393207:LMI393207 LVU393207:LWE393207 MFQ393207:MGA393207 MPM393207:MPW393207 MZI393207:MZS393207 NJE393207:NJO393207 NTA393207:NTK393207 OCW393207:ODG393207 OMS393207:ONC393207 OWO393207:OWY393207 PGK393207:PGU393207 PQG393207:PQQ393207 QAC393207:QAM393207 QJY393207:QKI393207 QTU393207:QUE393207 RDQ393207:REA393207 RNM393207:RNW393207 RXI393207:RXS393207 SHE393207:SHO393207 SRA393207:SRK393207 TAW393207:TBG393207 TKS393207:TLC393207 TUO393207:TUY393207 UEK393207:UEU393207 UOG393207:UOQ393207 UYC393207:UYM393207 VHY393207:VII393207 VRU393207:VSE393207 WBQ393207:WCA393207 WLM393207:WLW393207 WVI393207:WVS393207 A458777:K458777 IW458743:JG458743 SS458743:TC458743 ACO458743:ACY458743 AMK458743:AMU458743 AWG458743:AWQ458743 BGC458743:BGM458743 BPY458743:BQI458743 BZU458743:CAE458743 CJQ458743:CKA458743 CTM458743:CTW458743 DDI458743:DDS458743 DNE458743:DNO458743 DXA458743:DXK458743 EGW458743:EHG458743 EQS458743:ERC458743 FAO458743:FAY458743 FKK458743:FKU458743 FUG458743:FUQ458743 GEC458743:GEM458743 GNY458743:GOI458743 GXU458743:GYE458743 HHQ458743:HIA458743 HRM458743:HRW458743 IBI458743:IBS458743 ILE458743:ILO458743 IVA458743:IVK458743 JEW458743:JFG458743 JOS458743:JPC458743 JYO458743:JYY458743 KIK458743:KIU458743 KSG458743:KSQ458743 LCC458743:LCM458743 LLY458743:LMI458743 LVU458743:LWE458743 MFQ458743:MGA458743 MPM458743:MPW458743 MZI458743:MZS458743 NJE458743:NJO458743 NTA458743:NTK458743 OCW458743:ODG458743 OMS458743:ONC458743 OWO458743:OWY458743 PGK458743:PGU458743 PQG458743:PQQ458743 QAC458743:QAM458743 QJY458743:QKI458743 QTU458743:QUE458743 RDQ458743:REA458743 RNM458743:RNW458743 RXI458743:RXS458743 SHE458743:SHO458743 SRA458743:SRK458743 TAW458743:TBG458743 TKS458743:TLC458743 TUO458743:TUY458743 UEK458743:UEU458743 UOG458743:UOQ458743 UYC458743:UYM458743 VHY458743:VII458743 VRU458743:VSE458743 WBQ458743:WCA458743 WLM458743:WLW458743 WVI458743:WVS458743 A524313:K524313 IW524279:JG524279 SS524279:TC524279 ACO524279:ACY524279 AMK524279:AMU524279 AWG524279:AWQ524279 BGC524279:BGM524279 BPY524279:BQI524279 BZU524279:CAE524279 CJQ524279:CKA524279 CTM524279:CTW524279 DDI524279:DDS524279 DNE524279:DNO524279 DXA524279:DXK524279 EGW524279:EHG524279 EQS524279:ERC524279 FAO524279:FAY524279 FKK524279:FKU524279 FUG524279:FUQ524279 GEC524279:GEM524279 GNY524279:GOI524279 GXU524279:GYE524279 HHQ524279:HIA524279 HRM524279:HRW524279 IBI524279:IBS524279 ILE524279:ILO524279 IVA524279:IVK524279 JEW524279:JFG524279 JOS524279:JPC524279 JYO524279:JYY524279 KIK524279:KIU524279 KSG524279:KSQ524279 LCC524279:LCM524279 LLY524279:LMI524279 LVU524279:LWE524279 MFQ524279:MGA524279 MPM524279:MPW524279 MZI524279:MZS524279 NJE524279:NJO524279 NTA524279:NTK524279 OCW524279:ODG524279 OMS524279:ONC524279 OWO524279:OWY524279 PGK524279:PGU524279 PQG524279:PQQ524279 QAC524279:QAM524279 QJY524279:QKI524279 QTU524279:QUE524279 RDQ524279:REA524279 RNM524279:RNW524279 RXI524279:RXS524279 SHE524279:SHO524279 SRA524279:SRK524279 TAW524279:TBG524279 TKS524279:TLC524279 TUO524279:TUY524279 UEK524279:UEU524279 UOG524279:UOQ524279 UYC524279:UYM524279 VHY524279:VII524279 VRU524279:VSE524279 WBQ524279:WCA524279 WLM524279:WLW524279 WVI524279:WVS524279 A589849:K589849 IW589815:JG589815 SS589815:TC589815 ACO589815:ACY589815 AMK589815:AMU589815 AWG589815:AWQ589815 BGC589815:BGM589815 BPY589815:BQI589815 BZU589815:CAE589815 CJQ589815:CKA589815 CTM589815:CTW589815 DDI589815:DDS589815 DNE589815:DNO589815 DXA589815:DXK589815 EGW589815:EHG589815 EQS589815:ERC589815 FAO589815:FAY589815 FKK589815:FKU589815 FUG589815:FUQ589815 GEC589815:GEM589815 GNY589815:GOI589815 GXU589815:GYE589815 HHQ589815:HIA589815 HRM589815:HRW589815 IBI589815:IBS589815 ILE589815:ILO589815 IVA589815:IVK589815 JEW589815:JFG589815 JOS589815:JPC589815 JYO589815:JYY589815 KIK589815:KIU589815 KSG589815:KSQ589815 LCC589815:LCM589815 LLY589815:LMI589815 LVU589815:LWE589815 MFQ589815:MGA589815 MPM589815:MPW589815 MZI589815:MZS589815 NJE589815:NJO589815 NTA589815:NTK589815 OCW589815:ODG589815 OMS589815:ONC589815 OWO589815:OWY589815 PGK589815:PGU589815 PQG589815:PQQ589815 QAC589815:QAM589815 QJY589815:QKI589815 QTU589815:QUE589815 RDQ589815:REA589815 RNM589815:RNW589815 RXI589815:RXS589815 SHE589815:SHO589815 SRA589815:SRK589815 TAW589815:TBG589815 TKS589815:TLC589815 TUO589815:TUY589815 UEK589815:UEU589815 UOG589815:UOQ589815 UYC589815:UYM589815 VHY589815:VII589815 VRU589815:VSE589815 WBQ589815:WCA589815 WLM589815:WLW589815 WVI589815:WVS589815 A655385:K655385 IW655351:JG655351 SS655351:TC655351 ACO655351:ACY655351 AMK655351:AMU655351 AWG655351:AWQ655351 BGC655351:BGM655351 BPY655351:BQI655351 BZU655351:CAE655351 CJQ655351:CKA655351 CTM655351:CTW655351 DDI655351:DDS655351 DNE655351:DNO655351 DXA655351:DXK655351 EGW655351:EHG655351 EQS655351:ERC655351 FAO655351:FAY655351 FKK655351:FKU655351 FUG655351:FUQ655351 GEC655351:GEM655351 GNY655351:GOI655351 GXU655351:GYE655351 HHQ655351:HIA655351 HRM655351:HRW655351 IBI655351:IBS655351 ILE655351:ILO655351 IVA655351:IVK655351 JEW655351:JFG655351 JOS655351:JPC655351 JYO655351:JYY655351 KIK655351:KIU655351 KSG655351:KSQ655351 LCC655351:LCM655351 LLY655351:LMI655351 LVU655351:LWE655351 MFQ655351:MGA655351 MPM655351:MPW655351 MZI655351:MZS655351 NJE655351:NJO655351 NTA655351:NTK655351 OCW655351:ODG655351 OMS655351:ONC655351 OWO655351:OWY655351 PGK655351:PGU655351 PQG655351:PQQ655351 QAC655351:QAM655351 QJY655351:QKI655351 QTU655351:QUE655351 RDQ655351:REA655351 RNM655351:RNW655351 RXI655351:RXS655351 SHE655351:SHO655351 SRA655351:SRK655351 TAW655351:TBG655351 TKS655351:TLC655351 TUO655351:TUY655351 UEK655351:UEU655351 UOG655351:UOQ655351 UYC655351:UYM655351 VHY655351:VII655351 VRU655351:VSE655351 WBQ655351:WCA655351 WLM655351:WLW655351 WVI655351:WVS655351 A720921:K720921 IW720887:JG720887 SS720887:TC720887 ACO720887:ACY720887 AMK720887:AMU720887 AWG720887:AWQ720887 BGC720887:BGM720887 BPY720887:BQI720887 BZU720887:CAE720887 CJQ720887:CKA720887 CTM720887:CTW720887 DDI720887:DDS720887 DNE720887:DNO720887 DXA720887:DXK720887 EGW720887:EHG720887 EQS720887:ERC720887 FAO720887:FAY720887 FKK720887:FKU720887 FUG720887:FUQ720887 GEC720887:GEM720887 GNY720887:GOI720887 GXU720887:GYE720887 HHQ720887:HIA720887 HRM720887:HRW720887 IBI720887:IBS720887 ILE720887:ILO720887 IVA720887:IVK720887 JEW720887:JFG720887 JOS720887:JPC720887 JYO720887:JYY720887 KIK720887:KIU720887 KSG720887:KSQ720887 LCC720887:LCM720887 LLY720887:LMI720887 LVU720887:LWE720887 MFQ720887:MGA720887 MPM720887:MPW720887 MZI720887:MZS720887 NJE720887:NJO720887 NTA720887:NTK720887 OCW720887:ODG720887 OMS720887:ONC720887 OWO720887:OWY720887 PGK720887:PGU720887 PQG720887:PQQ720887 QAC720887:QAM720887 QJY720887:QKI720887 QTU720887:QUE720887 RDQ720887:REA720887 RNM720887:RNW720887 RXI720887:RXS720887 SHE720887:SHO720887 SRA720887:SRK720887 TAW720887:TBG720887 TKS720887:TLC720887 TUO720887:TUY720887 UEK720887:UEU720887 UOG720887:UOQ720887 UYC720887:UYM720887 VHY720887:VII720887 VRU720887:VSE720887 WBQ720887:WCA720887 WLM720887:WLW720887 WVI720887:WVS720887 A786457:K786457 IW786423:JG786423 SS786423:TC786423 ACO786423:ACY786423 AMK786423:AMU786423 AWG786423:AWQ786423 BGC786423:BGM786423 BPY786423:BQI786423 BZU786423:CAE786423 CJQ786423:CKA786423 CTM786423:CTW786423 DDI786423:DDS786423 DNE786423:DNO786423 DXA786423:DXK786423 EGW786423:EHG786423 EQS786423:ERC786423 FAO786423:FAY786423 FKK786423:FKU786423 FUG786423:FUQ786423 GEC786423:GEM786423 GNY786423:GOI786423 GXU786423:GYE786423 HHQ786423:HIA786423 HRM786423:HRW786423 IBI786423:IBS786423 ILE786423:ILO786423 IVA786423:IVK786423 JEW786423:JFG786423 JOS786423:JPC786423 JYO786423:JYY786423 KIK786423:KIU786423 KSG786423:KSQ786423 LCC786423:LCM786423 LLY786423:LMI786423 LVU786423:LWE786423 MFQ786423:MGA786423 MPM786423:MPW786423 MZI786423:MZS786423 NJE786423:NJO786423 NTA786423:NTK786423 OCW786423:ODG786423 OMS786423:ONC786423 OWO786423:OWY786423 PGK786423:PGU786423 PQG786423:PQQ786423 QAC786423:QAM786423 QJY786423:QKI786423 QTU786423:QUE786423 RDQ786423:REA786423 RNM786423:RNW786423 RXI786423:RXS786423 SHE786423:SHO786423 SRA786423:SRK786423 TAW786423:TBG786423 TKS786423:TLC786423 TUO786423:TUY786423 UEK786423:UEU786423 UOG786423:UOQ786423 UYC786423:UYM786423 VHY786423:VII786423 VRU786423:VSE786423 WBQ786423:WCA786423 WLM786423:WLW786423 WVI786423:WVS786423 A851993:K851993 IW851959:JG851959 SS851959:TC851959 ACO851959:ACY851959 AMK851959:AMU851959 AWG851959:AWQ851959 BGC851959:BGM851959 BPY851959:BQI851959 BZU851959:CAE851959 CJQ851959:CKA851959 CTM851959:CTW851959 DDI851959:DDS851959 DNE851959:DNO851959 DXA851959:DXK851959 EGW851959:EHG851959 EQS851959:ERC851959 FAO851959:FAY851959 FKK851959:FKU851959 FUG851959:FUQ851959 GEC851959:GEM851959 GNY851959:GOI851959 GXU851959:GYE851959 HHQ851959:HIA851959 HRM851959:HRW851959 IBI851959:IBS851959 ILE851959:ILO851959 IVA851959:IVK851959 JEW851959:JFG851959 JOS851959:JPC851959 JYO851959:JYY851959 KIK851959:KIU851959 KSG851959:KSQ851959 LCC851959:LCM851959 LLY851959:LMI851959 LVU851959:LWE851959 MFQ851959:MGA851959 MPM851959:MPW851959 MZI851959:MZS851959 NJE851959:NJO851959 NTA851959:NTK851959 OCW851959:ODG851959 OMS851959:ONC851959 OWO851959:OWY851959 PGK851959:PGU851959 PQG851959:PQQ851959 QAC851959:QAM851959 QJY851959:QKI851959 QTU851959:QUE851959 RDQ851959:REA851959 RNM851959:RNW851959 RXI851959:RXS851959 SHE851959:SHO851959 SRA851959:SRK851959 TAW851959:TBG851959 TKS851959:TLC851959 TUO851959:TUY851959 UEK851959:UEU851959 UOG851959:UOQ851959 UYC851959:UYM851959 VHY851959:VII851959 VRU851959:VSE851959 WBQ851959:WCA851959 WLM851959:WLW851959 WVI851959:WVS851959 A917529:K917529 IW917495:JG917495 SS917495:TC917495 ACO917495:ACY917495 AMK917495:AMU917495 AWG917495:AWQ917495 BGC917495:BGM917495 BPY917495:BQI917495 BZU917495:CAE917495 CJQ917495:CKA917495 CTM917495:CTW917495 DDI917495:DDS917495 DNE917495:DNO917495 DXA917495:DXK917495 EGW917495:EHG917495 EQS917495:ERC917495 FAO917495:FAY917495 FKK917495:FKU917495 FUG917495:FUQ917495 GEC917495:GEM917495 GNY917495:GOI917495 GXU917495:GYE917495 HHQ917495:HIA917495 HRM917495:HRW917495 IBI917495:IBS917495 ILE917495:ILO917495 IVA917495:IVK917495 JEW917495:JFG917495 JOS917495:JPC917495 JYO917495:JYY917495 KIK917495:KIU917495 KSG917495:KSQ917495 LCC917495:LCM917495 LLY917495:LMI917495 LVU917495:LWE917495 MFQ917495:MGA917495 MPM917495:MPW917495 MZI917495:MZS917495 NJE917495:NJO917495 NTA917495:NTK917495 OCW917495:ODG917495 OMS917495:ONC917495 OWO917495:OWY917495 PGK917495:PGU917495 PQG917495:PQQ917495 QAC917495:QAM917495 QJY917495:QKI917495 QTU917495:QUE917495 RDQ917495:REA917495 RNM917495:RNW917495 RXI917495:RXS917495 SHE917495:SHO917495 SRA917495:SRK917495 TAW917495:TBG917495 TKS917495:TLC917495 TUO917495:TUY917495 UEK917495:UEU917495 UOG917495:UOQ917495 UYC917495:UYM917495 VHY917495:VII917495 VRU917495:VSE917495 WBQ917495:WCA917495 WLM917495:WLW917495 WVI917495:WVS917495 A983065:K983065 IW983031:JG983031 SS983031:TC983031 ACO983031:ACY983031 AMK983031:AMU983031 AWG983031:AWQ983031 BGC983031:BGM983031 BPY983031:BQI983031 BZU983031:CAE983031 CJQ983031:CKA983031 CTM983031:CTW983031 DDI983031:DDS983031 DNE983031:DNO983031 DXA983031:DXK983031 EGW983031:EHG983031 EQS983031:ERC983031 FAO983031:FAY983031 FKK983031:FKU983031 FUG983031:FUQ983031 GEC983031:GEM983031 GNY983031:GOI983031 GXU983031:GYE983031 HHQ983031:HIA983031 HRM983031:HRW983031 IBI983031:IBS983031 ILE983031:ILO983031 IVA983031:IVK983031 JEW983031:JFG983031 JOS983031:JPC983031 JYO983031:JYY983031 KIK983031:KIU983031 KSG983031:KSQ983031 LCC983031:LCM983031 LLY983031:LMI983031 LVU983031:LWE983031 MFQ983031:MGA983031 MPM983031:MPW983031 MZI983031:MZS983031 NJE983031:NJO983031 NTA983031:NTK983031 OCW983031:ODG983031 OMS983031:ONC983031 OWO983031:OWY983031 PGK983031:PGU983031 PQG983031:PQQ983031 QAC983031:QAM983031 QJY983031:QKI983031 QTU983031:QUE983031 RDQ983031:REA983031 RNM983031:RNW983031 RXI983031:RXS983031 SHE983031:SHO983031 SRA983031:SRK983031 TAW983031:TBG983031 TKS983031:TLC983031 TUO983031:TUY983031 UEK983031:UEU983031 UOG983031:UOQ983031 UYC983031:UYM983031 VHY983031:VII983031 VRU983031:VSE983031 WBQ983031:WCA983031 WLM983031:WLW983031 WVI983031:WVS983031 A1:R1 IW1:JN1 SS1:TJ1 ACO1:ADF1 AMK1:ANB1 AWG1:AWX1 BGC1:BGT1 BPY1:BQP1 BZU1:CAL1 CJQ1:CKH1 CTM1:CUD1 DDI1:DDZ1 DNE1:DNV1 DXA1:DXR1 EGW1:EHN1 EQS1:ERJ1 FAO1:FBF1 FKK1:FLB1 FUG1:FUX1 GEC1:GET1 GNY1:GOP1 GXU1:GYL1 HHQ1:HIH1 HRM1:HSD1 IBI1:IBZ1 ILE1:ILV1 IVA1:IVR1 JEW1:JFN1 JOS1:JPJ1 JYO1:JZF1 KIK1:KJB1 KSG1:KSX1 LCC1:LCT1 LLY1:LMP1 LVU1:LWL1 MFQ1:MGH1 MPM1:MQD1 MZI1:MZZ1 NJE1:NJV1 NTA1:NTR1 OCW1:ODN1 OMS1:ONJ1 OWO1:OXF1 PGK1:PHB1 PQG1:PQX1 QAC1:QAT1 QJY1:QKP1 QTU1:QUL1 RDQ1:REH1 RNM1:ROD1 RXI1:RXZ1 SHE1:SHV1 SRA1:SRR1 TAW1:TBN1 TKS1:TLJ1 TUO1:TVF1 UEK1:UFB1 UOG1:UOX1 UYC1:UYT1 VHY1:VIP1 VRU1:VSL1 WBQ1:WCH1 WLM1:WMD1 WVI1:WVZ1 A65558:R65558 IW65524:JN65524 SS65524:TJ65524 ACO65524:ADF65524 AMK65524:ANB65524 AWG65524:AWX65524 BGC65524:BGT65524 BPY65524:BQP65524 BZU65524:CAL65524 CJQ65524:CKH65524 CTM65524:CUD65524 DDI65524:DDZ65524 DNE65524:DNV65524 DXA65524:DXR65524 EGW65524:EHN65524 EQS65524:ERJ65524 FAO65524:FBF65524 FKK65524:FLB65524 FUG65524:FUX65524 GEC65524:GET65524 GNY65524:GOP65524 GXU65524:GYL65524 HHQ65524:HIH65524 HRM65524:HSD65524 IBI65524:IBZ65524 ILE65524:ILV65524 IVA65524:IVR65524 JEW65524:JFN65524 JOS65524:JPJ65524 JYO65524:JZF65524 KIK65524:KJB65524 KSG65524:KSX65524 LCC65524:LCT65524 LLY65524:LMP65524 LVU65524:LWL65524 MFQ65524:MGH65524 MPM65524:MQD65524 MZI65524:MZZ65524 NJE65524:NJV65524 NTA65524:NTR65524 OCW65524:ODN65524 OMS65524:ONJ65524 OWO65524:OXF65524 PGK65524:PHB65524 PQG65524:PQX65524 QAC65524:QAT65524 QJY65524:QKP65524 QTU65524:QUL65524 RDQ65524:REH65524 RNM65524:ROD65524 RXI65524:RXZ65524 SHE65524:SHV65524 SRA65524:SRR65524 TAW65524:TBN65524 TKS65524:TLJ65524 TUO65524:TVF65524 UEK65524:UFB65524 UOG65524:UOX65524 UYC65524:UYT65524 VHY65524:VIP65524 VRU65524:VSL65524 WBQ65524:WCH65524 WLM65524:WMD65524 WVI65524:WVZ65524 A131094:R131094 IW131060:JN131060 SS131060:TJ131060 ACO131060:ADF131060 AMK131060:ANB131060 AWG131060:AWX131060 BGC131060:BGT131060 BPY131060:BQP131060 BZU131060:CAL131060 CJQ131060:CKH131060 CTM131060:CUD131060 DDI131060:DDZ131060 DNE131060:DNV131060 DXA131060:DXR131060 EGW131060:EHN131060 EQS131060:ERJ131060 FAO131060:FBF131060 FKK131060:FLB131060 FUG131060:FUX131060 GEC131060:GET131060 GNY131060:GOP131060 GXU131060:GYL131060 HHQ131060:HIH131060 HRM131060:HSD131060 IBI131060:IBZ131060 ILE131060:ILV131060 IVA131060:IVR131060 JEW131060:JFN131060 JOS131060:JPJ131060 JYO131060:JZF131060 KIK131060:KJB131060 KSG131060:KSX131060 LCC131060:LCT131060 LLY131060:LMP131060 LVU131060:LWL131060 MFQ131060:MGH131060 MPM131060:MQD131060 MZI131060:MZZ131060 NJE131060:NJV131060 NTA131060:NTR131060 OCW131060:ODN131060 OMS131060:ONJ131060 OWO131060:OXF131060 PGK131060:PHB131060 PQG131060:PQX131060 QAC131060:QAT131060 QJY131060:QKP131060 QTU131060:QUL131060 RDQ131060:REH131060 RNM131060:ROD131060 RXI131060:RXZ131060 SHE131060:SHV131060 SRA131060:SRR131060 TAW131060:TBN131060 TKS131060:TLJ131060 TUO131060:TVF131060 UEK131060:UFB131060 UOG131060:UOX131060 UYC131060:UYT131060 VHY131060:VIP131060 VRU131060:VSL131060 WBQ131060:WCH131060 WLM131060:WMD131060 WVI131060:WVZ131060 A196630:R196630 IW196596:JN196596 SS196596:TJ196596 ACO196596:ADF196596 AMK196596:ANB196596 AWG196596:AWX196596 BGC196596:BGT196596 BPY196596:BQP196596 BZU196596:CAL196596 CJQ196596:CKH196596 CTM196596:CUD196596 DDI196596:DDZ196596 DNE196596:DNV196596 DXA196596:DXR196596 EGW196596:EHN196596 EQS196596:ERJ196596 FAO196596:FBF196596 FKK196596:FLB196596 FUG196596:FUX196596 GEC196596:GET196596 GNY196596:GOP196596 GXU196596:GYL196596 HHQ196596:HIH196596 HRM196596:HSD196596 IBI196596:IBZ196596 ILE196596:ILV196596 IVA196596:IVR196596 JEW196596:JFN196596 JOS196596:JPJ196596 JYO196596:JZF196596 KIK196596:KJB196596 KSG196596:KSX196596 LCC196596:LCT196596 LLY196596:LMP196596 LVU196596:LWL196596 MFQ196596:MGH196596 MPM196596:MQD196596 MZI196596:MZZ196596 NJE196596:NJV196596 NTA196596:NTR196596 OCW196596:ODN196596 OMS196596:ONJ196596 OWO196596:OXF196596 PGK196596:PHB196596 PQG196596:PQX196596 QAC196596:QAT196596 QJY196596:QKP196596 QTU196596:QUL196596 RDQ196596:REH196596 RNM196596:ROD196596 RXI196596:RXZ196596 SHE196596:SHV196596 SRA196596:SRR196596 TAW196596:TBN196596 TKS196596:TLJ196596 TUO196596:TVF196596 UEK196596:UFB196596 UOG196596:UOX196596 UYC196596:UYT196596 VHY196596:VIP196596 VRU196596:VSL196596 WBQ196596:WCH196596 WLM196596:WMD196596 WVI196596:WVZ196596 A262166:R262166 IW262132:JN262132 SS262132:TJ262132 ACO262132:ADF262132 AMK262132:ANB262132 AWG262132:AWX262132 BGC262132:BGT262132 BPY262132:BQP262132 BZU262132:CAL262132 CJQ262132:CKH262132 CTM262132:CUD262132 DDI262132:DDZ262132 DNE262132:DNV262132 DXA262132:DXR262132 EGW262132:EHN262132 EQS262132:ERJ262132 FAO262132:FBF262132 FKK262132:FLB262132 FUG262132:FUX262132 GEC262132:GET262132 GNY262132:GOP262132 GXU262132:GYL262132 HHQ262132:HIH262132 HRM262132:HSD262132 IBI262132:IBZ262132 ILE262132:ILV262132 IVA262132:IVR262132 JEW262132:JFN262132 JOS262132:JPJ262132 JYO262132:JZF262132 KIK262132:KJB262132 KSG262132:KSX262132 LCC262132:LCT262132 LLY262132:LMP262132 LVU262132:LWL262132 MFQ262132:MGH262132 MPM262132:MQD262132 MZI262132:MZZ262132 NJE262132:NJV262132 NTA262132:NTR262132 OCW262132:ODN262132 OMS262132:ONJ262132 OWO262132:OXF262132 PGK262132:PHB262132 PQG262132:PQX262132 QAC262132:QAT262132 QJY262132:QKP262132 QTU262132:QUL262132 RDQ262132:REH262132 RNM262132:ROD262132 RXI262132:RXZ262132 SHE262132:SHV262132 SRA262132:SRR262132 TAW262132:TBN262132 TKS262132:TLJ262132 TUO262132:TVF262132 UEK262132:UFB262132 UOG262132:UOX262132 UYC262132:UYT262132 VHY262132:VIP262132 VRU262132:VSL262132 WBQ262132:WCH262132 WLM262132:WMD262132 WVI262132:WVZ262132 A327702:R327702 IW327668:JN327668 SS327668:TJ327668 ACO327668:ADF327668 AMK327668:ANB327668 AWG327668:AWX327668 BGC327668:BGT327668 BPY327668:BQP327668 BZU327668:CAL327668 CJQ327668:CKH327668 CTM327668:CUD327668 DDI327668:DDZ327668 DNE327668:DNV327668 DXA327668:DXR327668 EGW327668:EHN327668 EQS327668:ERJ327668 FAO327668:FBF327668 FKK327668:FLB327668 FUG327668:FUX327668 GEC327668:GET327668 GNY327668:GOP327668 GXU327668:GYL327668 HHQ327668:HIH327668 HRM327668:HSD327668 IBI327668:IBZ327668 ILE327668:ILV327668 IVA327668:IVR327668 JEW327668:JFN327668 JOS327668:JPJ327668 JYO327668:JZF327668 KIK327668:KJB327668 KSG327668:KSX327668 LCC327668:LCT327668 LLY327668:LMP327668 LVU327668:LWL327668 MFQ327668:MGH327668 MPM327668:MQD327668 MZI327668:MZZ327668 NJE327668:NJV327668 NTA327668:NTR327668 OCW327668:ODN327668 OMS327668:ONJ327668 OWO327668:OXF327668 PGK327668:PHB327668 PQG327668:PQX327668 QAC327668:QAT327668 QJY327668:QKP327668 QTU327668:QUL327668 RDQ327668:REH327668 RNM327668:ROD327668 RXI327668:RXZ327668 SHE327668:SHV327668 SRA327668:SRR327668 TAW327668:TBN327668 TKS327668:TLJ327668 TUO327668:TVF327668 UEK327668:UFB327668 UOG327668:UOX327668 UYC327668:UYT327668 VHY327668:VIP327668 VRU327668:VSL327668 WBQ327668:WCH327668 WLM327668:WMD327668 WVI327668:WVZ327668 A393238:R393238 IW393204:JN393204 SS393204:TJ393204 ACO393204:ADF393204 AMK393204:ANB393204 AWG393204:AWX393204 BGC393204:BGT393204 BPY393204:BQP393204 BZU393204:CAL393204 CJQ393204:CKH393204 CTM393204:CUD393204 DDI393204:DDZ393204 DNE393204:DNV393204 DXA393204:DXR393204 EGW393204:EHN393204 EQS393204:ERJ393204 FAO393204:FBF393204 FKK393204:FLB393204 FUG393204:FUX393204 GEC393204:GET393204 GNY393204:GOP393204 GXU393204:GYL393204 HHQ393204:HIH393204 HRM393204:HSD393204 IBI393204:IBZ393204 ILE393204:ILV393204 IVA393204:IVR393204 JEW393204:JFN393204 JOS393204:JPJ393204 JYO393204:JZF393204 KIK393204:KJB393204 KSG393204:KSX393204 LCC393204:LCT393204 LLY393204:LMP393204 LVU393204:LWL393204 MFQ393204:MGH393204 MPM393204:MQD393204 MZI393204:MZZ393204 NJE393204:NJV393204 NTA393204:NTR393204 OCW393204:ODN393204 OMS393204:ONJ393204 OWO393204:OXF393204 PGK393204:PHB393204 PQG393204:PQX393204 QAC393204:QAT393204 QJY393204:QKP393204 QTU393204:QUL393204 RDQ393204:REH393204 RNM393204:ROD393204 RXI393204:RXZ393204 SHE393204:SHV393204 SRA393204:SRR393204 TAW393204:TBN393204 TKS393204:TLJ393204 TUO393204:TVF393204 UEK393204:UFB393204 UOG393204:UOX393204 UYC393204:UYT393204 VHY393204:VIP393204 VRU393204:VSL393204 WBQ393204:WCH393204 WLM393204:WMD393204 WVI393204:WVZ393204 A458774:R458774 IW458740:JN458740 SS458740:TJ458740 ACO458740:ADF458740 AMK458740:ANB458740 AWG458740:AWX458740 BGC458740:BGT458740 BPY458740:BQP458740 BZU458740:CAL458740 CJQ458740:CKH458740 CTM458740:CUD458740 DDI458740:DDZ458740 DNE458740:DNV458740 DXA458740:DXR458740 EGW458740:EHN458740 EQS458740:ERJ458740 FAO458740:FBF458740 FKK458740:FLB458740 FUG458740:FUX458740 GEC458740:GET458740 GNY458740:GOP458740 GXU458740:GYL458740 HHQ458740:HIH458740 HRM458740:HSD458740 IBI458740:IBZ458740 ILE458740:ILV458740 IVA458740:IVR458740 JEW458740:JFN458740 JOS458740:JPJ458740 JYO458740:JZF458740 KIK458740:KJB458740 KSG458740:KSX458740 LCC458740:LCT458740 LLY458740:LMP458740 LVU458740:LWL458740 MFQ458740:MGH458740 MPM458740:MQD458740 MZI458740:MZZ458740 NJE458740:NJV458740 NTA458740:NTR458740 OCW458740:ODN458740 OMS458740:ONJ458740 OWO458740:OXF458740 PGK458740:PHB458740 PQG458740:PQX458740 QAC458740:QAT458740 QJY458740:QKP458740 QTU458740:QUL458740 RDQ458740:REH458740 RNM458740:ROD458740 RXI458740:RXZ458740 SHE458740:SHV458740 SRA458740:SRR458740 TAW458740:TBN458740 TKS458740:TLJ458740 TUO458740:TVF458740 UEK458740:UFB458740 UOG458740:UOX458740 UYC458740:UYT458740 VHY458740:VIP458740 VRU458740:VSL458740 WBQ458740:WCH458740 WLM458740:WMD458740 WVI458740:WVZ458740 A524310:R524310 IW524276:JN524276 SS524276:TJ524276 ACO524276:ADF524276 AMK524276:ANB524276 AWG524276:AWX524276 BGC524276:BGT524276 BPY524276:BQP524276 BZU524276:CAL524276 CJQ524276:CKH524276 CTM524276:CUD524276 DDI524276:DDZ524276 DNE524276:DNV524276 DXA524276:DXR524276 EGW524276:EHN524276 EQS524276:ERJ524276 FAO524276:FBF524276 FKK524276:FLB524276 FUG524276:FUX524276 GEC524276:GET524276 GNY524276:GOP524276 GXU524276:GYL524276 HHQ524276:HIH524276 HRM524276:HSD524276 IBI524276:IBZ524276 ILE524276:ILV524276 IVA524276:IVR524276 JEW524276:JFN524276 JOS524276:JPJ524276 JYO524276:JZF524276 KIK524276:KJB524276 KSG524276:KSX524276 LCC524276:LCT524276 LLY524276:LMP524276 LVU524276:LWL524276 MFQ524276:MGH524276 MPM524276:MQD524276 MZI524276:MZZ524276 NJE524276:NJV524276 NTA524276:NTR524276 OCW524276:ODN524276 OMS524276:ONJ524276 OWO524276:OXF524276 PGK524276:PHB524276 PQG524276:PQX524276 QAC524276:QAT524276 QJY524276:QKP524276 QTU524276:QUL524276 RDQ524276:REH524276 RNM524276:ROD524276 RXI524276:RXZ524276 SHE524276:SHV524276 SRA524276:SRR524276 TAW524276:TBN524276 TKS524276:TLJ524276 TUO524276:TVF524276 UEK524276:UFB524276 UOG524276:UOX524276 UYC524276:UYT524276 VHY524276:VIP524276 VRU524276:VSL524276 WBQ524276:WCH524276 WLM524276:WMD524276 WVI524276:WVZ524276 A589846:R589846 IW589812:JN589812 SS589812:TJ589812 ACO589812:ADF589812 AMK589812:ANB589812 AWG589812:AWX589812 BGC589812:BGT589812 BPY589812:BQP589812 BZU589812:CAL589812 CJQ589812:CKH589812 CTM589812:CUD589812 DDI589812:DDZ589812 DNE589812:DNV589812 DXA589812:DXR589812 EGW589812:EHN589812 EQS589812:ERJ589812 FAO589812:FBF589812 FKK589812:FLB589812 FUG589812:FUX589812 GEC589812:GET589812 GNY589812:GOP589812 GXU589812:GYL589812 HHQ589812:HIH589812 HRM589812:HSD589812 IBI589812:IBZ589812 ILE589812:ILV589812 IVA589812:IVR589812 JEW589812:JFN589812 JOS589812:JPJ589812 JYO589812:JZF589812 KIK589812:KJB589812 KSG589812:KSX589812 LCC589812:LCT589812 LLY589812:LMP589812 LVU589812:LWL589812 MFQ589812:MGH589812 MPM589812:MQD589812 MZI589812:MZZ589812 NJE589812:NJV589812 NTA589812:NTR589812 OCW589812:ODN589812 OMS589812:ONJ589812 OWO589812:OXF589812 PGK589812:PHB589812 PQG589812:PQX589812 QAC589812:QAT589812 QJY589812:QKP589812 QTU589812:QUL589812 RDQ589812:REH589812 RNM589812:ROD589812 RXI589812:RXZ589812 SHE589812:SHV589812 SRA589812:SRR589812 TAW589812:TBN589812 TKS589812:TLJ589812 TUO589812:TVF589812 UEK589812:UFB589812 UOG589812:UOX589812 UYC589812:UYT589812 VHY589812:VIP589812 VRU589812:VSL589812 WBQ589812:WCH589812 WLM589812:WMD589812 WVI589812:WVZ589812 A655382:R655382 IW655348:JN655348 SS655348:TJ655348 ACO655348:ADF655348 AMK655348:ANB655348 AWG655348:AWX655348 BGC655348:BGT655348 BPY655348:BQP655348 BZU655348:CAL655348 CJQ655348:CKH655348 CTM655348:CUD655348 DDI655348:DDZ655348 DNE655348:DNV655348 DXA655348:DXR655348 EGW655348:EHN655348 EQS655348:ERJ655348 FAO655348:FBF655348 FKK655348:FLB655348 FUG655348:FUX655348 GEC655348:GET655348 GNY655348:GOP655348 GXU655348:GYL655348 HHQ655348:HIH655348 HRM655348:HSD655348 IBI655348:IBZ655348 ILE655348:ILV655348 IVA655348:IVR655348 JEW655348:JFN655348 JOS655348:JPJ655348 JYO655348:JZF655348 KIK655348:KJB655348 KSG655348:KSX655348 LCC655348:LCT655348 LLY655348:LMP655348 LVU655348:LWL655348 MFQ655348:MGH655348 MPM655348:MQD655348 MZI655348:MZZ655348 NJE655348:NJV655348 NTA655348:NTR655348 OCW655348:ODN655348 OMS655348:ONJ655348 OWO655348:OXF655348 PGK655348:PHB655348 PQG655348:PQX655348 QAC655348:QAT655348 QJY655348:QKP655348 QTU655348:QUL655348 RDQ655348:REH655348 RNM655348:ROD655348 RXI655348:RXZ655348 SHE655348:SHV655348 SRA655348:SRR655348 TAW655348:TBN655348 TKS655348:TLJ655348 TUO655348:TVF655348 UEK655348:UFB655348 UOG655348:UOX655348 UYC655348:UYT655348 VHY655348:VIP655348 VRU655348:VSL655348 WBQ655348:WCH655348 WLM655348:WMD655348 WVI655348:WVZ655348 A720918:R720918 IW720884:JN720884 SS720884:TJ720884 ACO720884:ADF720884 AMK720884:ANB720884 AWG720884:AWX720884 BGC720884:BGT720884 BPY720884:BQP720884 BZU720884:CAL720884 CJQ720884:CKH720884 CTM720884:CUD720884 DDI720884:DDZ720884 DNE720884:DNV720884 DXA720884:DXR720884 EGW720884:EHN720884 EQS720884:ERJ720884 FAO720884:FBF720884 FKK720884:FLB720884 FUG720884:FUX720884 GEC720884:GET720884 GNY720884:GOP720884 GXU720884:GYL720884 HHQ720884:HIH720884 HRM720884:HSD720884 IBI720884:IBZ720884 ILE720884:ILV720884 IVA720884:IVR720884 JEW720884:JFN720884 JOS720884:JPJ720884 JYO720884:JZF720884 KIK720884:KJB720884 KSG720884:KSX720884 LCC720884:LCT720884 LLY720884:LMP720884 LVU720884:LWL720884 MFQ720884:MGH720884 MPM720884:MQD720884 MZI720884:MZZ720884 NJE720884:NJV720884 NTA720884:NTR720884 OCW720884:ODN720884 OMS720884:ONJ720884 OWO720884:OXF720884 PGK720884:PHB720884 PQG720884:PQX720884 QAC720884:QAT720884 QJY720884:QKP720884 QTU720884:QUL720884 RDQ720884:REH720884 RNM720884:ROD720884 RXI720884:RXZ720884 SHE720884:SHV720884 SRA720884:SRR720884 TAW720884:TBN720884 TKS720884:TLJ720884 TUO720884:TVF720884 UEK720884:UFB720884 UOG720884:UOX720884 UYC720884:UYT720884 VHY720884:VIP720884 VRU720884:VSL720884 WBQ720884:WCH720884 WLM720884:WMD720884 WVI720884:WVZ720884 A786454:R786454 IW786420:JN786420 SS786420:TJ786420 ACO786420:ADF786420 AMK786420:ANB786420 AWG786420:AWX786420 BGC786420:BGT786420 BPY786420:BQP786420 BZU786420:CAL786420 CJQ786420:CKH786420 CTM786420:CUD786420 DDI786420:DDZ786420 DNE786420:DNV786420 DXA786420:DXR786420 EGW786420:EHN786420 EQS786420:ERJ786420 FAO786420:FBF786420 FKK786420:FLB786420 FUG786420:FUX786420 GEC786420:GET786420 GNY786420:GOP786420 GXU786420:GYL786420 HHQ786420:HIH786420 HRM786420:HSD786420 IBI786420:IBZ786420 ILE786420:ILV786420 IVA786420:IVR786420 JEW786420:JFN786420 JOS786420:JPJ786420 JYO786420:JZF786420 KIK786420:KJB786420 KSG786420:KSX786420 LCC786420:LCT786420 LLY786420:LMP786420 LVU786420:LWL786420 MFQ786420:MGH786420 MPM786420:MQD786420 MZI786420:MZZ786420 NJE786420:NJV786420 NTA786420:NTR786420 OCW786420:ODN786420 OMS786420:ONJ786420 OWO786420:OXF786420 PGK786420:PHB786420 PQG786420:PQX786420 QAC786420:QAT786420 QJY786420:QKP786420 QTU786420:QUL786420 RDQ786420:REH786420 RNM786420:ROD786420 RXI786420:RXZ786420 SHE786420:SHV786420 SRA786420:SRR786420 TAW786420:TBN786420 TKS786420:TLJ786420 TUO786420:TVF786420 UEK786420:UFB786420 UOG786420:UOX786420 UYC786420:UYT786420 VHY786420:VIP786420 VRU786420:VSL786420 WBQ786420:WCH786420 WLM786420:WMD786420 WVI786420:WVZ786420 A851990:R851990 IW851956:JN851956 SS851956:TJ851956 ACO851956:ADF851956 AMK851956:ANB851956 AWG851956:AWX851956 BGC851956:BGT851956 BPY851956:BQP851956 BZU851956:CAL851956 CJQ851956:CKH851956 CTM851956:CUD851956 DDI851956:DDZ851956 DNE851956:DNV851956 DXA851956:DXR851956 EGW851956:EHN851956 EQS851956:ERJ851956 FAO851956:FBF851956 FKK851956:FLB851956 FUG851956:FUX851956 GEC851956:GET851956 GNY851956:GOP851956 GXU851956:GYL851956 HHQ851956:HIH851956 HRM851956:HSD851956 IBI851956:IBZ851956 ILE851956:ILV851956 IVA851956:IVR851956 JEW851956:JFN851956 JOS851956:JPJ851956 JYO851956:JZF851956 KIK851956:KJB851956 KSG851956:KSX851956 LCC851956:LCT851956 LLY851956:LMP851956 LVU851956:LWL851956 MFQ851956:MGH851956 MPM851956:MQD851956 MZI851956:MZZ851956 NJE851956:NJV851956 NTA851956:NTR851956 OCW851956:ODN851956 OMS851956:ONJ851956 OWO851956:OXF851956 PGK851956:PHB851956 PQG851956:PQX851956 QAC851956:QAT851956 QJY851956:QKP851956 QTU851956:QUL851956 RDQ851956:REH851956 RNM851956:ROD851956 RXI851956:RXZ851956 SHE851956:SHV851956 SRA851956:SRR851956 TAW851956:TBN851956 TKS851956:TLJ851956 TUO851956:TVF851956 UEK851956:UFB851956 UOG851956:UOX851956 UYC851956:UYT851956 VHY851956:VIP851956 VRU851956:VSL851956 WBQ851956:WCH851956 WLM851956:WMD851956 WVI851956:WVZ851956 A917526:R917526 IW917492:JN917492 SS917492:TJ917492 ACO917492:ADF917492 AMK917492:ANB917492 AWG917492:AWX917492 BGC917492:BGT917492 BPY917492:BQP917492 BZU917492:CAL917492 CJQ917492:CKH917492 CTM917492:CUD917492 DDI917492:DDZ917492 DNE917492:DNV917492 DXA917492:DXR917492 EGW917492:EHN917492 EQS917492:ERJ917492 FAO917492:FBF917492 FKK917492:FLB917492 FUG917492:FUX917492 GEC917492:GET917492 GNY917492:GOP917492 GXU917492:GYL917492 HHQ917492:HIH917492 HRM917492:HSD917492 IBI917492:IBZ917492 ILE917492:ILV917492 IVA917492:IVR917492 JEW917492:JFN917492 JOS917492:JPJ917492 JYO917492:JZF917492 KIK917492:KJB917492 KSG917492:KSX917492 LCC917492:LCT917492 LLY917492:LMP917492 LVU917492:LWL917492 MFQ917492:MGH917492 MPM917492:MQD917492 MZI917492:MZZ917492 NJE917492:NJV917492 NTA917492:NTR917492 OCW917492:ODN917492 OMS917492:ONJ917492 OWO917492:OXF917492 PGK917492:PHB917492 PQG917492:PQX917492 QAC917492:QAT917492 QJY917492:QKP917492 QTU917492:QUL917492 RDQ917492:REH917492 RNM917492:ROD917492 RXI917492:RXZ917492 SHE917492:SHV917492 SRA917492:SRR917492 TAW917492:TBN917492 TKS917492:TLJ917492 TUO917492:TVF917492 UEK917492:UFB917492 UOG917492:UOX917492 UYC917492:UYT917492 VHY917492:VIP917492 VRU917492:VSL917492 WBQ917492:WCH917492 WLM917492:WMD917492 WVI917492:WVZ917492 A983062:R983062 IW983028:JN983028 SS983028:TJ983028 ACO983028:ADF983028 AMK983028:ANB983028 AWG983028:AWX983028 BGC983028:BGT983028 BPY983028:BQP983028 BZU983028:CAL983028 CJQ983028:CKH983028 CTM983028:CUD983028 DDI983028:DDZ983028 DNE983028:DNV983028 DXA983028:DXR983028 EGW983028:EHN983028 EQS983028:ERJ983028 FAO983028:FBF983028 FKK983028:FLB983028 FUG983028:FUX983028 GEC983028:GET983028 GNY983028:GOP983028 GXU983028:GYL983028 HHQ983028:HIH983028 HRM983028:HSD983028 IBI983028:IBZ983028 ILE983028:ILV983028 IVA983028:IVR983028 JEW983028:JFN983028 JOS983028:JPJ983028 JYO983028:JZF983028 KIK983028:KJB983028 KSG983028:KSX983028 LCC983028:LCT983028 LLY983028:LMP983028 LVU983028:LWL983028 MFQ983028:MGH983028 MPM983028:MQD983028 MZI983028:MZZ983028 NJE983028:NJV983028 NTA983028:NTR983028 OCW983028:ODN983028 OMS983028:ONJ983028 OWO983028:OXF983028 PGK983028:PHB983028 PQG983028:PQX983028 QAC983028:QAT983028 QJY983028:QKP983028 QTU983028:QUL983028 RDQ983028:REH983028 RNM983028:ROD983028 RXI983028:RXZ983028 SHE983028:SHV983028 SRA983028:SRR983028 TAW983028:TBN983028 TKS983028:TLJ983028 TUO983028:TVF983028 UEK983028:UFB983028 UOG983028:UOX983028 UYC983028:UYT983028 VHY983028:VIP983028 VRU983028:VSL983028 WBQ983028:WCH983028 WLM983028:WMD983028 WVI983028:WVZ983028 WVJ983176:WVY983182 L65560:P65561 JH65526:JL65527 TD65526:TH65527 ACZ65526:ADD65527 AMV65526:AMZ65527 AWR65526:AWV65527 BGN65526:BGR65527 BQJ65526:BQN65527 CAF65526:CAJ65527 CKB65526:CKF65527 CTX65526:CUB65527 DDT65526:DDX65527 DNP65526:DNT65527 DXL65526:DXP65527 EHH65526:EHL65527 ERD65526:ERH65527 FAZ65526:FBD65527 FKV65526:FKZ65527 FUR65526:FUV65527 GEN65526:GER65527 GOJ65526:GON65527 GYF65526:GYJ65527 HIB65526:HIF65527 HRX65526:HSB65527 IBT65526:IBX65527 ILP65526:ILT65527 IVL65526:IVP65527 JFH65526:JFL65527 JPD65526:JPH65527 JYZ65526:JZD65527 KIV65526:KIZ65527 KSR65526:KSV65527 LCN65526:LCR65527 LMJ65526:LMN65527 LWF65526:LWJ65527 MGB65526:MGF65527 MPX65526:MQB65527 MZT65526:MZX65527 NJP65526:NJT65527 NTL65526:NTP65527 ODH65526:ODL65527 OND65526:ONH65527 OWZ65526:OXD65527 PGV65526:PGZ65527 PQR65526:PQV65527 QAN65526:QAR65527 QKJ65526:QKN65527 QUF65526:QUJ65527 REB65526:REF65527 RNX65526:ROB65527 RXT65526:RXX65527 SHP65526:SHT65527 SRL65526:SRP65527 TBH65526:TBL65527 TLD65526:TLH65527 TUZ65526:TVD65527 UEV65526:UEZ65527 UOR65526:UOV65527 UYN65526:UYR65527 VIJ65526:VIN65527 VSF65526:VSJ65527 WCB65526:WCF65527 WLX65526:WMB65527 WVT65526:WVX65527 L131096:P131097 JH131062:JL131063 TD131062:TH131063 ACZ131062:ADD131063 AMV131062:AMZ131063 AWR131062:AWV131063 BGN131062:BGR131063 BQJ131062:BQN131063 CAF131062:CAJ131063 CKB131062:CKF131063 CTX131062:CUB131063 DDT131062:DDX131063 DNP131062:DNT131063 DXL131062:DXP131063 EHH131062:EHL131063 ERD131062:ERH131063 FAZ131062:FBD131063 FKV131062:FKZ131063 FUR131062:FUV131063 GEN131062:GER131063 GOJ131062:GON131063 GYF131062:GYJ131063 HIB131062:HIF131063 HRX131062:HSB131063 IBT131062:IBX131063 ILP131062:ILT131063 IVL131062:IVP131063 JFH131062:JFL131063 JPD131062:JPH131063 JYZ131062:JZD131063 KIV131062:KIZ131063 KSR131062:KSV131063 LCN131062:LCR131063 LMJ131062:LMN131063 LWF131062:LWJ131063 MGB131062:MGF131063 MPX131062:MQB131063 MZT131062:MZX131063 NJP131062:NJT131063 NTL131062:NTP131063 ODH131062:ODL131063 OND131062:ONH131063 OWZ131062:OXD131063 PGV131062:PGZ131063 PQR131062:PQV131063 QAN131062:QAR131063 QKJ131062:QKN131063 QUF131062:QUJ131063 REB131062:REF131063 RNX131062:ROB131063 RXT131062:RXX131063 SHP131062:SHT131063 SRL131062:SRP131063 TBH131062:TBL131063 TLD131062:TLH131063 TUZ131062:TVD131063 UEV131062:UEZ131063 UOR131062:UOV131063 UYN131062:UYR131063 VIJ131062:VIN131063 VSF131062:VSJ131063 WCB131062:WCF131063 WLX131062:WMB131063 WVT131062:WVX131063 L196632:P196633 JH196598:JL196599 TD196598:TH196599 ACZ196598:ADD196599 AMV196598:AMZ196599 AWR196598:AWV196599 BGN196598:BGR196599 BQJ196598:BQN196599 CAF196598:CAJ196599 CKB196598:CKF196599 CTX196598:CUB196599 DDT196598:DDX196599 DNP196598:DNT196599 DXL196598:DXP196599 EHH196598:EHL196599 ERD196598:ERH196599 FAZ196598:FBD196599 FKV196598:FKZ196599 FUR196598:FUV196599 GEN196598:GER196599 GOJ196598:GON196599 GYF196598:GYJ196599 HIB196598:HIF196599 HRX196598:HSB196599 IBT196598:IBX196599 ILP196598:ILT196599 IVL196598:IVP196599 JFH196598:JFL196599 JPD196598:JPH196599 JYZ196598:JZD196599 KIV196598:KIZ196599 KSR196598:KSV196599 LCN196598:LCR196599 LMJ196598:LMN196599 LWF196598:LWJ196599 MGB196598:MGF196599 MPX196598:MQB196599 MZT196598:MZX196599 NJP196598:NJT196599 NTL196598:NTP196599 ODH196598:ODL196599 OND196598:ONH196599 OWZ196598:OXD196599 PGV196598:PGZ196599 PQR196598:PQV196599 QAN196598:QAR196599 QKJ196598:QKN196599 QUF196598:QUJ196599 REB196598:REF196599 RNX196598:ROB196599 RXT196598:RXX196599 SHP196598:SHT196599 SRL196598:SRP196599 TBH196598:TBL196599 TLD196598:TLH196599 TUZ196598:TVD196599 UEV196598:UEZ196599 UOR196598:UOV196599 UYN196598:UYR196599 VIJ196598:VIN196599 VSF196598:VSJ196599 WCB196598:WCF196599 WLX196598:WMB196599 WVT196598:WVX196599 L262168:P262169 JH262134:JL262135 TD262134:TH262135 ACZ262134:ADD262135 AMV262134:AMZ262135 AWR262134:AWV262135 BGN262134:BGR262135 BQJ262134:BQN262135 CAF262134:CAJ262135 CKB262134:CKF262135 CTX262134:CUB262135 DDT262134:DDX262135 DNP262134:DNT262135 DXL262134:DXP262135 EHH262134:EHL262135 ERD262134:ERH262135 FAZ262134:FBD262135 FKV262134:FKZ262135 FUR262134:FUV262135 GEN262134:GER262135 GOJ262134:GON262135 GYF262134:GYJ262135 HIB262134:HIF262135 HRX262134:HSB262135 IBT262134:IBX262135 ILP262134:ILT262135 IVL262134:IVP262135 JFH262134:JFL262135 JPD262134:JPH262135 JYZ262134:JZD262135 KIV262134:KIZ262135 KSR262134:KSV262135 LCN262134:LCR262135 LMJ262134:LMN262135 LWF262134:LWJ262135 MGB262134:MGF262135 MPX262134:MQB262135 MZT262134:MZX262135 NJP262134:NJT262135 NTL262134:NTP262135 ODH262134:ODL262135 OND262134:ONH262135 OWZ262134:OXD262135 PGV262134:PGZ262135 PQR262134:PQV262135 QAN262134:QAR262135 QKJ262134:QKN262135 QUF262134:QUJ262135 REB262134:REF262135 RNX262134:ROB262135 RXT262134:RXX262135 SHP262134:SHT262135 SRL262134:SRP262135 TBH262134:TBL262135 TLD262134:TLH262135 TUZ262134:TVD262135 UEV262134:UEZ262135 UOR262134:UOV262135 UYN262134:UYR262135 VIJ262134:VIN262135 VSF262134:VSJ262135 WCB262134:WCF262135 WLX262134:WMB262135 WVT262134:WVX262135 L327704:P327705 JH327670:JL327671 TD327670:TH327671 ACZ327670:ADD327671 AMV327670:AMZ327671 AWR327670:AWV327671 BGN327670:BGR327671 BQJ327670:BQN327671 CAF327670:CAJ327671 CKB327670:CKF327671 CTX327670:CUB327671 DDT327670:DDX327671 DNP327670:DNT327671 DXL327670:DXP327671 EHH327670:EHL327671 ERD327670:ERH327671 FAZ327670:FBD327671 FKV327670:FKZ327671 FUR327670:FUV327671 GEN327670:GER327671 GOJ327670:GON327671 GYF327670:GYJ327671 HIB327670:HIF327671 HRX327670:HSB327671 IBT327670:IBX327671 ILP327670:ILT327671 IVL327670:IVP327671 JFH327670:JFL327671 JPD327670:JPH327671 JYZ327670:JZD327671 KIV327670:KIZ327671 KSR327670:KSV327671 LCN327670:LCR327671 LMJ327670:LMN327671 LWF327670:LWJ327671 MGB327670:MGF327671 MPX327670:MQB327671 MZT327670:MZX327671 NJP327670:NJT327671 NTL327670:NTP327671 ODH327670:ODL327671 OND327670:ONH327671 OWZ327670:OXD327671 PGV327670:PGZ327671 PQR327670:PQV327671 QAN327670:QAR327671 QKJ327670:QKN327671 QUF327670:QUJ327671 REB327670:REF327671 RNX327670:ROB327671 RXT327670:RXX327671 SHP327670:SHT327671 SRL327670:SRP327671 TBH327670:TBL327671 TLD327670:TLH327671 TUZ327670:TVD327671 UEV327670:UEZ327671 UOR327670:UOV327671 UYN327670:UYR327671 VIJ327670:VIN327671 VSF327670:VSJ327671 WCB327670:WCF327671 WLX327670:WMB327671 WVT327670:WVX327671 L393240:P393241 JH393206:JL393207 TD393206:TH393207 ACZ393206:ADD393207 AMV393206:AMZ393207 AWR393206:AWV393207 BGN393206:BGR393207 BQJ393206:BQN393207 CAF393206:CAJ393207 CKB393206:CKF393207 CTX393206:CUB393207 DDT393206:DDX393207 DNP393206:DNT393207 DXL393206:DXP393207 EHH393206:EHL393207 ERD393206:ERH393207 FAZ393206:FBD393207 FKV393206:FKZ393207 FUR393206:FUV393207 GEN393206:GER393207 GOJ393206:GON393207 GYF393206:GYJ393207 HIB393206:HIF393207 HRX393206:HSB393207 IBT393206:IBX393207 ILP393206:ILT393207 IVL393206:IVP393207 JFH393206:JFL393207 JPD393206:JPH393207 JYZ393206:JZD393207 KIV393206:KIZ393207 KSR393206:KSV393207 LCN393206:LCR393207 LMJ393206:LMN393207 LWF393206:LWJ393207 MGB393206:MGF393207 MPX393206:MQB393207 MZT393206:MZX393207 NJP393206:NJT393207 NTL393206:NTP393207 ODH393206:ODL393207 OND393206:ONH393207 OWZ393206:OXD393207 PGV393206:PGZ393207 PQR393206:PQV393207 QAN393206:QAR393207 QKJ393206:QKN393207 QUF393206:QUJ393207 REB393206:REF393207 RNX393206:ROB393207 RXT393206:RXX393207 SHP393206:SHT393207 SRL393206:SRP393207 TBH393206:TBL393207 TLD393206:TLH393207 TUZ393206:TVD393207 UEV393206:UEZ393207 UOR393206:UOV393207 UYN393206:UYR393207 VIJ393206:VIN393207 VSF393206:VSJ393207 WCB393206:WCF393207 WLX393206:WMB393207 WVT393206:WVX393207 L458776:P458777 JH458742:JL458743 TD458742:TH458743 ACZ458742:ADD458743 AMV458742:AMZ458743 AWR458742:AWV458743 BGN458742:BGR458743 BQJ458742:BQN458743 CAF458742:CAJ458743 CKB458742:CKF458743 CTX458742:CUB458743 DDT458742:DDX458743 DNP458742:DNT458743 DXL458742:DXP458743 EHH458742:EHL458743 ERD458742:ERH458743 FAZ458742:FBD458743 FKV458742:FKZ458743 FUR458742:FUV458743 GEN458742:GER458743 GOJ458742:GON458743 GYF458742:GYJ458743 HIB458742:HIF458743 HRX458742:HSB458743 IBT458742:IBX458743 ILP458742:ILT458743 IVL458742:IVP458743 JFH458742:JFL458743 JPD458742:JPH458743 JYZ458742:JZD458743 KIV458742:KIZ458743 KSR458742:KSV458743 LCN458742:LCR458743 LMJ458742:LMN458743 LWF458742:LWJ458743 MGB458742:MGF458743 MPX458742:MQB458743 MZT458742:MZX458743 NJP458742:NJT458743 NTL458742:NTP458743 ODH458742:ODL458743 OND458742:ONH458743 OWZ458742:OXD458743 PGV458742:PGZ458743 PQR458742:PQV458743 QAN458742:QAR458743 QKJ458742:QKN458743 QUF458742:QUJ458743 REB458742:REF458743 RNX458742:ROB458743 RXT458742:RXX458743 SHP458742:SHT458743 SRL458742:SRP458743 TBH458742:TBL458743 TLD458742:TLH458743 TUZ458742:TVD458743 UEV458742:UEZ458743 UOR458742:UOV458743 UYN458742:UYR458743 VIJ458742:VIN458743 VSF458742:VSJ458743 WCB458742:WCF458743 WLX458742:WMB458743 WVT458742:WVX458743 L524312:P524313 JH524278:JL524279 TD524278:TH524279 ACZ524278:ADD524279 AMV524278:AMZ524279 AWR524278:AWV524279 BGN524278:BGR524279 BQJ524278:BQN524279 CAF524278:CAJ524279 CKB524278:CKF524279 CTX524278:CUB524279 DDT524278:DDX524279 DNP524278:DNT524279 DXL524278:DXP524279 EHH524278:EHL524279 ERD524278:ERH524279 FAZ524278:FBD524279 FKV524278:FKZ524279 FUR524278:FUV524279 GEN524278:GER524279 GOJ524278:GON524279 GYF524278:GYJ524279 HIB524278:HIF524279 HRX524278:HSB524279 IBT524278:IBX524279 ILP524278:ILT524279 IVL524278:IVP524279 JFH524278:JFL524279 JPD524278:JPH524279 JYZ524278:JZD524279 KIV524278:KIZ524279 KSR524278:KSV524279 LCN524278:LCR524279 LMJ524278:LMN524279 LWF524278:LWJ524279 MGB524278:MGF524279 MPX524278:MQB524279 MZT524278:MZX524279 NJP524278:NJT524279 NTL524278:NTP524279 ODH524278:ODL524279 OND524278:ONH524279 OWZ524278:OXD524279 PGV524278:PGZ524279 PQR524278:PQV524279 QAN524278:QAR524279 QKJ524278:QKN524279 QUF524278:QUJ524279 REB524278:REF524279 RNX524278:ROB524279 RXT524278:RXX524279 SHP524278:SHT524279 SRL524278:SRP524279 TBH524278:TBL524279 TLD524278:TLH524279 TUZ524278:TVD524279 UEV524278:UEZ524279 UOR524278:UOV524279 UYN524278:UYR524279 VIJ524278:VIN524279 VSF524278:VSJ524279 WCB524278:WCF524279 WLX524278:WMB524279 WVT524278:WVX524279 L589848:P589849 JH589814:JL589815 TD589814:TH589815 ACZ589814:ADD589815 AMV589814:AMZ589815 AWR589814:AWV589815 BGN589814:BGR589815 BQJ589814:BQN589815 CAF589814:CAJ589815 CKB589814:CKF589815 CTX589814:CUB589815 DDT589814:DDX589815 DNP589814:DNT589815 DXL589814:DXP589815 EHH589814:EHL589815 ERD589814:ERH589815 FAZ589814:FBD589815 FKV589814:FKZ589815 FUR589814:FUV589815 GEN589814:GER589815 GOJ589814:GON589815 GYF589814:GYJ589815 HIB589814:HIF589815 HRX589814:HSB589815 IBT589814:IBX589815 ILP589814:ILT589815 IVL589814:IVP589815 JFH589814:JFL589815 JPD589814:JPH589815 JYZ589814:JZD589815 KIV589814:KIZ589815 KSR589814:KSV589815 LCN589814:LCR589815 LMJ589814:LMN589815 LWF589814:LWJ589815 MGB589814:MGF589815 MPX589814:MQB589815 MZT589814:MZX589815 NJP589814:NJT589815 NTL589814:NTP589815 ODH589814:ODL589815 OND589814:ONH589815 OWZ589814:OXD589815 PGV589814:PGZ589815 PQR589814:PQV589815 QAN589814:QAR589815 QKJ589814:QKN589815 QUF589814:QUJ589815 REB589814:REF589815 RNX589814:ROB589815 RXT589814:RXX589815 SHP589814:SHT589815 SRL589814:SRP589815 TBH589814:TBL589815 TLD589814:TLH589815 TUZ589814:TVD589815 UEV589814:UEZ589815 UOR589814:UOV589815 UYN589814:UYR589815 VIJ589814:VIN589815 VSF589814:VSJ589815 WCB589814:WCF589815 WLX589814:WMB589815 WVT589814:WVX589815 L655384:P655385 JH655350:JL655351 TD655350:TH655351 ACZ655350:ADD655351 AMV655350:AMZ655351 AWR655350:AWV655351 BGN655350:BGR655351 BQJ655350:BQN655351 CAF655350:CAJ655351 CKB655350:CKF655351 CTX655350:CUB655351 DDT655350:DDX655351 DNP655350:DNT655351 DXL655350:DXP655351 EHH655350:EHL655351 ERD655350:ERH655351 FAZ655350:FBD655351 FKV655350:FKZ655351 FUR655350:FUV655351 GEN655350:GER655351 GOJ655350:GON655351 GYF655350:GYJ655351 HIB655350:HIF655351 HRX655350:HSB655351 IBT655350:IBX655351 ILP655350:ILT655351 IVL655350:IVP655351 JFH655350:JFL655351 JPD655350:JPH655351 JYZ655350:JZD655351 KIV655350:KIZ655351 KSR655350:KSV655351 LCN655350:LCR655351 LMJ655350:LMN655351 LWF655350:LWJ655351 MGB655350:MGF655351 MPX655350:MQB655351 MZT655350:MZX655351 NJP655350:NJT655351 NTL655350:NTP655351 ODH655350:ODL655351 OND655350:ONH655351 OWZ655350:OXD655351 PGV655350:PGZ655351 PQR655350:PQV655351 QAN655350:QAR655351 QKJ655350:QKN655351 QUF655350:QUJ655351 REB655350:REF655351 RNX655350:ROB655351 RXT655350:RXX655351 SHP655350:SHT655351 SRL655350:SRP655351 TBH655350:TBL655351 TLD655350:TLH655351 TUZ655350:TVD655351 UEV655350:UEZ655351 UOR655350:UOV655351 UYN655350:UYR655351 VIJ655350:VIN655351 VSF655350:VSJ655351 WCB655350:WCF655351 WLX655350:WMB655351 WVT655350:WVX655351 L720920:P720921 JH720886:JL720887 TD720886:TH720887 ACZ720886:ADD720887 AMV720886:AMZ720887 AWR720886:AWV720887 BGN720886:BGR720887 BQJ720886:BQN720887 CAF720886:CAJ720887 CKB720886:CKF720887 CTX720886:CUB720887 DDT720886:DDX720887 DNP720886:DNT720887 DXL720886:DXP720887 EHH720886:EHL720887 ERD720886:ERH720887 FAZ720886:FBD720887 FKV720886:FKZ720887 FUR720886:FUV720887 GEN720886:GER720887 GOJ720886:GON720887 GYF720886:GYJ720887 HIB720886:HIF720887 HRX720886:HSB720887 IBT720886:IBX720887 ILP720886:ILT720887 IVL720886:IVP720887 JFH720886:JFL720887 JPD720886:JPH720887 JYZ720886:JZD720887 KIV720886:KIZ720887 KSR720886:KSV720887 LCN720886:LCR720887 LMJ720886:LMN720887 LWF720886:LWJ720887 MGB720886:MGF720887 MPX720886:MQB720887 MZT720886:MZX720887 NJP720886:NJT720887 NTL720886:NTP720887 ODH720886:ODL720887 OND720886:ONH720887 OWZ720886:OXD720887 PGV720886:PGZ720887 PQR720886:PQV720887 QAN720886:QAR720887 QKJ720886:QKN720887 QUF720886:QUJ720887 REB720886:REF720887 RNX720886:ROB720887 RXT720886:RXX720887 SHP720886:SHT720887 SRL720886:SRP720887 TBH720886:TBL720887 TLD720886:TLH720887 TUZ720886:TVD720887 UEV720886:UEZ720887 UOR720886:UOV720887 UYN720886:UYR720887 VIJ720886:VIN720887 VSF720886:VSJ720887 WCB720886:WCF720887 WLX720886:WMB720887 WVT720886:WVX720887 L786456:P786457 JH786422:JL786423 TD786422:TH786423 ACZ786422:ADD786423 AMV786422:AMZ786423 AWR786422:AWV786423 BGN786422:BGR786423 BQJ786422:BQN786423 CAF786422:CAJ786423 CKB786422:CKF786423 CTX786422:CUB786423 DDT786422:DDX786423 DNP786422:DNT786423 DXL786422:DXP786423 EHH786422:EHL786423 ERD786422:ERH786423 FAZ786422:FBD786423 FKV786422:FKZ786423 FUR786422:FUV786423 GEN786422:GER786423 GOJ786422:GON786423 GYF786422:GYJ786423 HIB786422:HIF786423 HRX786422:HSB786423 IBT786422:IBX786423 ILP786422:ILT786423 IVL786422:IVP786423 JFH786422:JFL786423 JPD786422:JPH786423 JYZ786422:JZD786423 KIV786422:KIZ786423 KSR786422:KSV786423 LCN786422:LCR786423 LMJ786422:LMN786423 LWF786422:LWJ786423 MGB786422:MGF786423 MPX786422:MQB786423 MZT786422:MZX786423 NJP786422:NJT786423 NTL786422:NTP786423 ODH786422:ODL786423 OND786422:ONH786423 OWZ786422:OXD786423 PGV786422:PGZ786423 PQR786422:PQV786423 QAN786422:QAR786423 QKJ786422:QKN786423 QUF786422:QUJ786423 REB786422:REF786423 RNX786422:ROB786423 RXT786422:RXX786423 SHP786422:SHT786423 SRL786422:SRP786423 TBH786422:TBL786423 TLD786422:TLH786423 TUZ786422:TVD786423 UEV786422:UEZ786423 UOR786422:UOV786423 UYN786422:UYR786423 VIJ786422:VIN786423 VSF786422:VSJ786423 WCB786422:WCF786423 WLX786422:WMB786423 WVT786422:WVX786423 L851992:P851993 JH851958:JL851959 TD851958:TH851959 ACZ851958:ADD851959 AMV851958:AMZ851959 AWR851958:AWV851959 BGN851958:BGR851959 BQJ851958:BQN851959 CAF851958:CAJ851959 CKB851958:CKF851959 CTX851958:CUB851959 DDT851958:DDX851959 DNP851958:DNT851959 DXL851958:DXP851959 EHH851958:EHL851959 ERD851958:ERH851959 FAZ851958:FBD851959 FKV851958:FKZ851959 FUR851958:FUV851959 GEN851958:GER851959 GOJ851958:GON851959 GYF851958:GYJ851959 HIB851958:HIF851959 HRX851958:HSB851959 IBT851958:IBX851959 ILP851958:ILT851959 IVL851958:IVP851959 JFH851958:JFL851959 JPD851958:JPH851959 JYZ851958:JZD851959 KIV851958:KIZ851959 KSR851958:KSV851959 LCN851958:LCR851959 LMJ851958:LMN851959 LWF851958:LWJ851959 MGB851958:MGF851959 MPX851958:MQB851959 MZT851958:MZX851959 NJP851958:NJT851959 NTL851958:NTP851959 ODH851958:ODL851959 OND851958:ONH851959 OWZ851958:OXD851959 PGV851958:PGZ851959 PQR851958:PQV851959 QAN851958:QAR851959 QKJ851958:QKN851959 QUF851958:QUJ851959 REB851958:REF851959 RNX851958:ROB851959 RXT851958:RXX851959 SHP851958:SHT851959 SRL851958:SRP851959 TBH851958:TBL851959 TLD851958:TLH851959 TUZ851958:TVD851959 UEV851958:UEZ851959 UOR851958:UOV851959 UYN851958:UYR851959 VIJ851958:VIN851959 VSF851958:VSJ851959 WCB851958:WCF851959 WLX851958:WMB851959 WVT851958:WVX851959 L917528:P917529 JH917494:JL917495 TD917494:TH917495 ACZ917494:ADD917495 AMV917494:AMZ917495 AWR917494:AWV917495 BGN917494:BGR917495 BQJ917494:BQN917495 CAF917494:CAJ917495 CKB917494:CKF917495 CTX917494:CUB917495 DDT917494:DDX917495 DNP917494:DNT917495 DXL917494:DXP917495 EHH917494:EHL917495 ERD917494:ERH917495 FAZ917494:FBD917495 FKV917494:FKZ917495 FUR917494:FUV917495 GEN917494:GER917495 GOJ917494:GON917495 GYF917494:GYJ917495 HIB917494:HIF917495 HRX917494:HSB917495 IBT917494:IBX917495 ILP917494:ILT917495 IVL917494:IVP917495 JFH917494:JFL917495 JPD917494:JPH917495 JYZ917494:JZD917495 KIV917494:KIZ917495 KSR917494:KSV917495 LCN917494:LCR917495 LMJ917494:LMN917495 LWF917494:LWJ917495 MGB917494:MGF917495 MPX917494:MQB917495 MZT917494:MZX917495 NJP917494:NJT917495 NTL917494:NTP917495 ODH917494:ODL917495 OND917494:ONH917495 OWZ917494:OXD917495 PGV917494:PGZ917495 PQR917494:PQV917495 QAN917494:QAR917495 QKJ917494:QKN917495 QUF917494:QUJ917495 REB917494:REF917495 RNX917494:ROB917495 RXT917494:RXX917495 SHP917494:SHT917495 SRL917494:SRP917495 TBH917494:TBL917495 TLD917494:TLH917495 TUZ917494:TVD917495 UEV917494:UEZ917495 UOR917494:UOV917495 UYN917494:UYR917495 VIJ917494:VIN917495 VSF917494:VSJ917495 WCB917494:WCF917495 WLX917494:WMB917495 WVT917494:WVX917495 L983064:P983065 JH983030:JL983031 TD983030:TH983031 ACZ983030:ADD983031 AMV983030:AMZ983031 AWR983030:AWV983031 BGN983030:BGR983031 BQJ983030:BQN983031 CAF983030:CAJ983031 CKB983030:CKF983031 CTX983030:CUB983031 DDT983030:DDX983031 DNP983030:DNT983031 DXL983030:DXP983031 EHH983030:EHL983031 ERD983030:ERH983031 FAZ983030:FBD983031 FKV983030:FKZ983031 FUR983030:FUV983031 GEN983030:GER983031 GOJ983030:GON983031 GYF983030:GYJ983031 HIB983030:HIF983031 HRX983030:HSB983031 IBT983030:IBX983031 ILP983030:ILT983031 IVL983030:IVP983031 JFH983030:JFL983031 JPD983030:JPH983031 JYZ983030:JZD983031 KIV983030:KIZ983031 KSR983030:KSV983031 LCN983030:LCR983031 LMJ983030:LMN983031 LWF983030:LWJ983031 MGB983030:MGF983031 MPX983030:MQB983031 MZT983030:MZX983031 NJP983030:NJT983031 NTL983030:NTP983031 ODH983030:ODL983031 OND983030:ONH983031 OWZ983030:OXD983031 PGV983030:PGZ983031 PQR983030:PQV983031 QAN983030:QAR983031 QKJ983030:QKN983031 QUF983030:QUJ983031 REB983030:REF983031 RNX983030:ROB983031 RXT983030:RXX983031 SHP983030:SHT983031 SRL983030:SRP983031 TBH983030:TBL983031 TLD983030:TLH983031 TUZ983030:TVD983031 UEV983030:UEZ983031 UOR983030:UOV983031 UYN983030:UYR983031 VIJ983030:VIN983031 VSF983030:VSJ983031 WCB983030:WCF983031 WLX983030:WMB983031 WVT983030:WVX983031 A171:A177 SS101:SS107 ACO101:ACO107 AMK101:AMK107 AWG101:AWG107 BGC101:BGC107 BPY101:BPY107 BZU101:BZU107 CJQ101:CJQ107 CTM101:CTM107 DDI101:DDI107 DNE101:DNE107 DXA101:DXA107 EGW101:EGW107 EQS101:EQS107 FAO101:FAO107 FKK101:FKK107 FUG101:FUG107 GEC101:GEC107 GNY101:GNY107 GXU101:GXU107 HHQ101:HHQ107 HRM101:HRM107 IBI101:IBI107 ILE101:ILE107 IVA101:IVA107 JEW101:JEW107 JOS101:JOS107 JYO101:JYO107 KIK101:KIK107 KSG101:KSG107 LCC101:LCC107 LLY101:LLY107 LVU101:LVU107 MFQ101:MFQ107 MPM101:MPM107 MZI101:MZI107 NJE101:NJE107 NTA101:NTA107 OCW101:OCW107 OMS101:OMS107 OWO101:OWO107 PGK101:PGK107 PQG101:PQG107 QAC101:QAC107 QJY101:QJY107 QTU101:QTU107 RDQ101:RDQ107 RNM101:RNM107 RXI101:RXI107 SHE101:SHE107 SRA101:SRA107 TAW101:TAW107 TKS101:TKS107 TUO101:TUO107 UEK101:UEK107 UOG101:UOG107 UYC101:UYC107 VHY101:VHY107 VRU101:VRU107 WBQ101:WBQ107 WLM101:WLM107 WVI101:WVI107 A65707:A65713 IW65673:IW65679 SS65673:SS65679 ACO65673:ACO65679 AMK65673:AMK65679 AWG65673:AWG65679 BGC65673:BGC65679 BPY65673:BPY65679 BZU65673:BZU65679 CJQ65673:CJQ65679 CTM65673:CTM65679 DDI65673:DDI65679 DNE65673:DNE65679 DXA65673:DXA65679 EGW65673:EGW65679 EQS65673:EQS65679 FAO65673:FAO65679 FKK65673:FKK65679 FUG65673:FUG65679 GEC65673:GEC65679 GNY65673:GNY65679 GXU65673:GXU65679 HHQ65673:HHQ65679 HRM65673:HRM65679 IBI65673:IBI65679 ILE65673:ILE65679 IVA65673:IVA65679 JEW65673:JEW65679 JOS65673:JOS65679 JYO65673:JYO65679 KIK65673:KIK65679 KSG65673:KSG65679 LCC65673:LCC65679 LLY65673:LLY65679 LVU65673:LVU65679 MFQ65673:MFQ65679 MPM65673:MPM65679 MZI65673:MZI65679 NJE65673:NJE65679 NTA65673:NTA65679 OCW65673:OCW65679 OMS65673:OMS65679 OWO65673:OWO65679 PGK65673:PGK65679 PQG65673:PQG65679 QAC65673:QAC65679 QJY65673:QJY65679 QTU65673:QTU65679 RDQ65673:RDQ65679 RNM65673:RNM65679 RXI65673:RXI65679 SHE65673:SHE65679 SRA65673:SRA65679 TAW65673:TAW65679 TKS65673:TKS65679 TUO65673:TUO65679 UEK65673:UEK65679 UOG65673:UOG65679 UYC65673:UYC65679 VHY65673:VHY65679 VRU65673:VRU65679 WBQ65673:WBQ65679 WLM65673:WLM65679 WVI65673:WVI65679 A131243:A131249 IW131209:IW131215 SS131209:SS131215 ACO131209:ACO131215 AMK131209:AMK131215 AWG131209:AWG131215 BGC131209:BGC131215 BPY131209:BPY131215 BZU131209:BZU131215 CJQ131209:CJQ131215 CTM131209:CTM131215 DDI131209:DDI131215 DNE131209:DNE131215 DXA131209:DXA131215 EGW131209:EGW131215 EQS131209:EQS131215 FAO131209:FAO131215 FKK131209:FKK131215 FUG131209:FUG131215 GEC131209:GEC131215 GNY131209:GNY131215 GXU131209:GXU131215 HHQ131209:HHQ131215 HRM131209:HRM131215 IBI131209:IBI131215 ILE131209:ILE131215 IVA131209:IVA131215 JEW131209:JEW131215 JOS131209:JOS131215 JYO131209:JYO131215 KIK131209:KIK131215 KSG131209:KSG131215 LCC131209:LCC131215 LLY131209:LLY131215 LVU131209:LVU131215 MFQ131209:MFQ131215 MPM131209:MPM131215 MZI131209:MZI131215 NJE131209:NJE131215 NTA131209:NTA131215 OCW131209:OCW131215 OMS131209:OMS131215 OWO131209:OWO131215 PGK131209:PGK131215 PQG131209:PQG131215 QAC131209:QAC131215 QJY131209:QJY131215 QTU131209:QTU131215 RDQ131209:RDQ131215 RNM131209:RNM131215 RXI131209:RXI131215 SHE131209:SHE131215 SRA131209:SRA131215 TAW131209:TAW131215 TKS131209:TKS131215 TUO131209:TUO131215 UEK131209:UEK131215 UOG131209:UOG131215 UYC131209:UYC131215 VHY131209:VHY131215 VRU131209:VRU131215 WBQ131209:WBQ131215 WLM131209:WLM131215 WVI131209:WVI131215 A196779:A196785 IW196745:IW196751 SS196745:SS196751 ACO196745:ACO196751 AMK196745:AMK196751 AWG196745:AWG196751 BGC196745:BGC196751 BPY196745:BPY196751 BZU196745:BZU196751 CJQ196745:CJQ196751 CTM196745:CTM196751 DDI196745:DDI196751 DNE196745:DNE196751 DXA196745:DXA196751 EGW196745:EGW196751 EQS196745:EQS196751 FAO196745:FAO196751 FKK196745:FKK196751 FUG196745:FUG196751 GEC196745:GEC196751 GNY196745:GNY196751 GXU196745:GXU196751 HHQ196745:HHQ196751 HRM196745:HRM196751 IBI196745:IBI196751 ILE196745:ILE196751 IVA196745:IVA196751 JEW196745:JEW196751 JOS196745:JOS196751 JYO196745:JYO196751 KIK196745:KIK196751 KSG196745:KSG196751 LCC196745:LCC196751 LLY196745:LLY196751 LVU196745:LVU196751 MFQ196745:MFQ196751 MPM196745:MPM196751 MZI196745:MZI196751 NJE196745:NJE196751 NTA196745:NTA196751 OCW196745:OCW196751 OMS196745:OMS196751 OWO196745:OWO196751 PGK196745:PGK196751 PQG196745:PQG196751 QAC196745:QAC196751 QJY196745:QJY196751 QTU196745:QTU196751 RDQ196745:RDQ196751 RNM196745:RNM196751 RXI196745:RXI196751 SHE196745:SHE196751 SRA196745:SRA196751 TAW196745:TAW196751 TKS196745:TKS196751 TUO196745:TUO196751 UEK196745:UEK196751 UOG196745:UOG196751 UYC196745:UYC196751 VHY196745:VHY196751 VRU196745:VRU196751 WBQ196745:WBQ196751 WLM196745:WLM196751 WVI196745:WVI196751 A262315:A262321 IW262281:IW262287 SS262281:SS262287 ACO262281:ACO262287 AMK262281:AMK262287 AWG262281:AWG262287 BGC262281:BGC262287 BPY262281:BPY262287 BZU262281:BZU262287 CJQ262281:CJQ262287 CTM262281:CTM262287 DDI262281:DDI262287 DNE262281:DNE262287 DXA262281:DXA262287 EGW262281:EGW262287 EQS262281:EQS262287 FAO262281:FAO262287 FKK262281:FKK262287 FUG262281:FUG262287 GEC262281:GEC262287 GNY262281:GNY262287 GXU262281:GXU262287 HHQ262281:HHQ262287 HRM262281:HRM262287 IBI262281:IBI262287 ILE262281:ILE262287 IVA262281:IVA262287 JEW262281:JEW262287 JOS262281:JOS262287 JYO262281:JYO262287 KIK262281:KIK262287 KSG262281:KSG262287 LCC262281:LCC262287 LLY262281:LLY262287 LVU262281:LVU262287 MFQ262281:MFQ262287 MPM262281:MPM262287 MZI262281:MZI262287 NJE262281:NJE262287 NTA262281:NTA262287 OCW262281:OCW262287 OMS262281:OMS262287 OWO262281:OWO262287 PGK262281:PGK262287 PQG262281:PQG262287 QAC262281:QAC262287 QJY262281:QJY262287 QTU262281:QTU262287 RDQ262281:RDQ262287 RNM262281:RNM262287 RXI262281:RXI262287 SHE262281:SHE262287 SRA262281:SRA262287 TAW262281:TAW262287 TKS262281:TKS262287 TUO262281:TUO262287 UEK262281:UEK262287 UOG262281:UOG262287 UYC262281:UYC262287 VHY262281:VHY262287 VRU262281:VRU262287 WBQ262281:WBQ262287 WLM262281:WLM262287 WVI262281:WVI262287 A327851:A327857 IW327817:IW327823 SS327817:SS327823 ACO327817:ACO327823 AMK327817:AMK327823 AWG327817:AWG327823 BGC327817:BGC327823 BPY327817:BPY327823 BZU327817:BZU327823 CJQ327817:CJQ327823 CTM327817:CTM327823 DDI327817:DDI327823 DNE327817:DNE327823 DXA327817:DXA327823 EGW327817:EGW327823 EQS327817:EQS327823 FAO327817:FAO327823 FKK327817:FKK327823 FUG327817:FUG327823 GEC327817:GEC327823 GNY327817:GNY327823 GXU327817:GXU327823 HHQ327817:HHQ327823 HRM327817:HRM327823 IBI327817:IBI327823 ILE327817:ILE327823 IVA327817:IVA327823 JEW327817:JEW327823 JOS327817:JOS327823 JYO327817:JYO327823 KIK327817:KIK327823 KSG327817:KSG327823 LCC327817:LCC327823 LLY327817:LLY327823 LVU327817:LVU327823 MFQ327817:MFQ327823 MPM327817:MPM327823 MZI327817:MZI327823 NJE327817:NJE327823 NTA327817:NTA327823 OCW327817:OCW327823 OMS327817:OMS327823 OWO327817:OWO327823 PGK327817:PGK327823 PQG327817:PQG327823 QAC327817:QAC327823 QJY327817:QJY327823 QTU327817:QTU327823 RDQ327817:RDQ327823 RNM327817:RNM327823 RXI327817:RXI327823 SHE327817:SHE327823 SRA327817:SRA327823 TAW327817:TAW327823 TKS327817:TKS327823 TUO327817:TUO327823 UEK327817:UEK327823 UOG327817:UOG327823 UYC327817:UYC327823 VHY327817:VHY327823 VRU327817:VRU327823 WBQ327817:WBQ327823 WLM327817:WLM327823 WVI327817:WVI327823 A393387:A393393 IW393353:IW393359 SS393353:SS393359 ACO393353:ACO393359 AMK393353:AMK393359 AWG393353:AWG393359 BGC393353:BGC393359 BPY393353:BPY393359 BZU393353:BZU393359 CJQ393353:CJQ393359 CTM393353:CTM393359 DDI393353:DDI393359 DNE393353:DNE393359 DXA393353:DXA393359 EGW393353:EGW393359 EQS393353:EQS393359 FAO393353:FAO393359 FKK393353:FKK393359 FUG393353:FUG393359 GEC393353:GEC393359 GNY393353:GNY393359 GXU393353:GXU393359 HHQ393353:HHQ393359 HRM393353:HRM393359 IBI393353:IBI393359 ILE393353:ILE393359 IVA393353:IVA393359 JEW393353:JEW393359 JOS393353:JOS393359 JYO393353:JYO393359 KIK393353:KIK393359 KSG393353:KSG393359 LCC393353:LCC393359 LLY393353:LLY393359 LVU393353:LVU393359 MFQ393353:MFQ393359 MPM393353:MPM393359 MZI393353:MZI393359 NJE393353:NJE393359 NTA393353:NTA393359 OCW393353:OCW393359 OMS393353:OMS393359 OWO393353:OWO393359 PGK393353:PGK393359 PQG393353:PQG393359 QAC393353:QAC393359 QJY393353:QJY393359 QTU393353:QTU393359 RDQ393353:RDQ393359 RNM393353:RNM393359 RXI393353:RXI393359 SHE393353:SHE393359 SRA393353:SRA393359 TAW393353:TAW393359 TKS393353:TKS393359 TUO393353:TUO393359 UEK393353:UEK393359 UOG393353:UOG393359 UYC393353:UYC393359 VHY393353:VHY393359 VRU393353:VRU393359 WBQ393353:WBQ393359 WLM393353:WLM393359 WVI393353:WVI393359 A458923:A458929 IW458889:IW458895 SS458889:SS458895 ACO458889:ACO458895 AMK458889:AMK458895 AWG458889:AWG458895 BGC458889:BGC458895 BPY458889:BPY458895 BZU458889:BZU458895 CJQ458889:CJQ458895 CTM458889:CTM458895 DDI458889:DDI458895 DNE458889:DNE458895 DXA458889:DXA458895 EGW458889:EGW458895 EQS458889:EQS458895 FAO458889:FAO458895 FKK458889:FKK458895 FUG458889:FUG458895 GEC458889:GEC458895 GNY458889:GNY458895 GXU458889:GXU458895 HHQ458889:HHQ458895 HRM458889:HRM458895 IBI458889:IBI458895 ILE458889:ILE458895 IVA458889:IVA458895 JEW458889:JEW458895 JOS458889:JOS458895 JYO458889:JYO458895 KIK458889:KIK458895 KSG458889:KSG458895 LCC458889:LCC458895 LLY458889:LLY458895 LVU458889:LVU458895 MFQ458889:MFQ458895 MPM458889:MPM458895 MZI458889:MZI458895 NJE458889:NJE458895 NTA458889:NTA458895 OCW458889:OCW458895 OMS458889:OMS458895 OWO458889:OWO458895 PGK458889:PGK458895 PQG458889:PQG458895 QAC458889:QAC458895 QJY458889:QJY458895 QTU458889:QTU458895 RDQ458889:RDQ458895 RNM458889:RNM458895 RXI458889:RXI458895 SHE458889:SHE458895 SRA458889:SRA458895 TAW458889:TAW458895 TKS458889:TKS458895 TUO458889:TUO458895 UEK458889:UEK458895 UOG458889:UOG458895 UYC458889:UYC458895 VHY458889:VHY458895 VRU458889:VRU458895 WBQ458889:WBQ458895 WLM458889:WLM458895 WVI458889:WVI458895 A524459:A524465 IW524425:IW524431 SS524425:SS524431 ACO524425:ACO524431 AMK524425:AMK524431 AWG524425:AWG524431 BGC524425:BGC524431 BPY524425:BPY524431 BZU524425:BZU524431 CJQ524425:CJQ524431 CTM524425:CTM524431 DDI524425:DDI524431 DNE524425:DNE524431 DXA524425:DXA524431 EGW524425:EGW524431 EQS524425:EQS524431 FAO524425:FAO524431 FKK524425:FKK524431 FUG524425:FUG524431 GEC524425:GEC524431 GNY524425:GNY524431 GXU524425:GXU524431 HHQ524425:HHQ524431 HRM524425:HRM524431 IBI524425:IBI524431 ILE524425:ILE524431 IVA524425:IVA524431 JEW524425:JEW524431 JOS524425:JOS524431 JYO524425:JYO524431 KIK524425:KIK524431 KSG524425:KSG524431 LCC524425:LCC524431 LLY524425:LLY524431 LVU524425:LVU524431 MFQ524425:MFQ524431 MPM524425:MPM524431 MZI524425:MZI524431 NJE524425:NJE524431 NTA524425:NTA524431 OCW524425:OCW524431 OMS524425:OMS524431 OWO524425:OWO524431 PGK524425:PGK524431 PQG524425:PQG524431 QAC524425:QAC524431 QJY524425:QJY524431 QTU524425:QTU524431 RDQ524425:RDQ524431 RNM524425:RNM524431 RXI524425:RXI524431 SHE524425:SHE524431 SRA524425:SRA524431 TAW524425:TAW524431 TKS524425:TKS524431 TUO524425:TUO524431 UEK524425:UEK524431 UOG524425:UOG524431 UYC524425:UYC524431 VHY524425:VHY524431 VRU524425:VRU524431 WBQ524425:WBQ524431 WLM524425:WLM524431 WVI524425:WVI524431 A589995:A590001 IW589961:IW589967 SS589961:SS589967 ACO589961:ACO589967 AMK589961:AMK589967 AWG589961:AWG589967 BGC589961:BGC589967 BPY589961:BPY589967 BZU589961:BZU589967 CJQ589961:CJQ589967 CTM589961:CTM589967 DDI589961:DDI589967 DNE589961:DNE589967 DXA589961:DXA589967 EGW589961:EGW589967 EQS589961:EQS589967 FAO589961:FAO589967 FKK589961:FKK589967 FUG589961:FUG589967 GEC589961:GEC589967 GNY589961:GNY589967 GXU589961:GXU589967 HHQ589961:HHQ589967 HRM589961:HRM589967 IBI589961:IBI589967 ILE589961:ILE589967 IVA589961:IVA589967 JEW589961:JEW589967 JOS589961:JOS589967 JYO589961:JYO589967 KIK589961:KIK589967 KSG589961:KSG589967 LCC589961:LCC589967 LLY589961:LLY589967 LVU589961:LVU589967 MFQ589961:MFQ589967 MPM589961:MPM589967 MZI589961:MZI589967 NJE589961:NJE589967 NTA589961:NTA589967 OCW589961:OCW589967 OMS589961:OMS589967 OWO589961:OWO589967 PGK589961:PGK589967 PQG589961:PQG589967 QAC589961:QAC589967 QJY589961:QJY589967 QTU589961:QTU589967 RDQ589961:RDQ589967 RNM589961:RNM589967 RXI589961:RXI589967 SHE589961:SHE589967 SRA589961:SRA589967 TAW589961:TAW589967 TKS589961:TKS589967 TUO589961:TUO589967 UEK589961:UEK589967 UOG589961:UOG589967 UYC589961:UYC589967 VHY589961:VHY589967 VRU589961:VRU589967 WBQ589961:WBQ589967 WLM589961:WLM589967 WVI589961:WVI589967 A655531:A655537 IW655497:IW655503 SS655497:SS655503 ACO655497:ACO655503 AMK655497:AMK655503 AWG655497:AWG655503 BGC655497:BGC655503 BPY655497:BPY655503 BZU655497:BZU655503 CJQ655497:CJQ655503 CTM655497:CTM655503 DDI655497:DDI655503 DNE655497:DNE655503 DXA655497:DXA655503 EGW655497:EGW655503 EQS655497:EQS655503 FAO655497:FAO655503 FKK655497:FKK655503 FUG655497:FUG655503 GEC655497:GEC655503 GNY655497:GNY655503 GXU655497:GXU655503 HHQ655497:HHQ655503 HRM655497:HRM655503 IBI655497:IBI655503 ILE655497:ILE655503 IVA655497:IVA655503 JEW655497:JEW655503 JOS655497:JOS655503 JYO655497:JYO655503 KIK655497:KIK655503 KSG655497:KSG655503 LCC655497:LCC655503 LLY655497:LLY655503 LVU655497:LVU655503 MFQ655497:MFQ655503 MPM655497:MPM655503 MZI655497:MZI655503 NJE655497:NJE655503 NTA655497:NTA655503 OCW655497:OCW655503 OMS655497:OMS655503 OWO655497:OWO655503 PGK655497:PGK655503 PQG655497:PQG655503 QAC655497:QAC655503 QJY655497:QJY655503 QTU655497:QTU655503 RDQ655497:RDQ655503 RNM655497:RNM655503 RXI655497:RXI655503 SHE655497:SHE655503 SRA655497:SRA655503 TAW655497:TAW655503 TKS655497:TKS655503 TUO655497:TUO655503 UEK655497:UEK655503 UOG655497:UOG655503 UYC655497:UYC655503 VHY655497:VHY655503 VRU655497:VRU655503 WBQ655497:WBQ655503 WLM655497:WLM655503 WVI655497:WVI655503 A721067:A721073 IW721033:IW721039 SS721033:SS721039 ACO721033:ACO721039 AMK721033:AMK721039 AWG721033:AWG721039 BGC721033:BGC721039 BPY721033:BPY721039 BZU721033:BZU721039 CJQ721033:CJQ721039 CTM721033:CTM721039 DDI721033:DDI721039 DNE721033:DNE721039 DXA721033:DXA721039 EGW721033:EGW721039 EQS721033:EQS721039 FAO721033:FAO721039 FKK721033:FKK721039 FUG721033:FUG721039 GEC721033:GEC721039 GNY721033:GNY721039 GXU721033:GXU721039 HHQ721033:HHQ721039 HRM721033:HRM721039 IBI721033:IBI721039 ILE721033:ILE721039 IVA721033:IVA721039 JEW721033:JEW721039 JOS721033:JOS721039 JYO721033:JYO721039 KIK721033:KIK721039 KSG721033:KSG721039 LCC721033:LCC721039 LLY721033:LLY721039 LVU721033:LVU721039 MFQ721033:MFQ721039 MPM721033:MPM721039 MZI721033:MZI721039 NJE721033:NJE721039 NTA721033:NTA721039 OCW721033:OCW721039 OMS721033:OMS721039 OWO721033:OWO721039 PGK721033:PGK721039 PQG721033:PQG721039 QAC721033:QAC721039 QJY721033:QJY721039 QTU721033:QTU721039 RDQ721033:RDQ721039 RNM721033:RNM721039 RXI721033:RXI721039 SHE721033:SHE721039 SRA721033:SRA721039 TAW721033:TAW721039 TKS721033:TKS721039 TUO721033:TUO721039 UEK721033:UEK721039 UOG721033:UOG721039 UYC721033:UYC721039 VHY721033:VHY721039 VRU721033:VRU721039 WBQ721033:WBQ721039 WLM721033:WLM721039 WVI721033:WVI721039 A786603:A786609 IW786569:IW786575 SS786569:SS786575 ACO786569:ACO786575 AMK786569:AMK786575 AWG786569:AWG786575 BGC786569:BGC786575 BPY786569:BPY786575 BZU786569:BZU786575 CJQ786569:CJQ786575 CTM786569:CTM786575 DDI786569:DDI786575 DNE786569:DNE786575 DXA786569:DXA786575 EGW786569:EGW786575 EQS786569:EQS786575 FAO786569:FAO786575 FKK786569:FKK786575 FUG786569:FUG786575 GEC786569:GEC786575 GNY786569:GNY786575 GXU786569:GXU786575 HHQ786569:HHQ786575 HRM786569:HRM786575 IBI786569:IBI786575 ILE786569:ILE786575 IVA786569:IVA786575 JEW786569:JEW786575 JOS786569:JOS786575 JYO786569:JYO786575 KIK786569:KIK786575 KSG786569:KSG786575 LCC786569:LCC786575 LLY786569:LLY786575 LVU786569:LVU786575 MFQ786569:MFQ786575 MPM786569:MPM786575 MZI786569:MZI786575 NJE786569:NJE786575 NTA786569:NTA786575 OCW786569:OCW786575 OMS786569:OMS786575 OWO786569:OWO786575 PGK786569:PGK786575 PQG786569:PQG786575 QAC786569:QAC786575 QJY786569:QJY786575 QTU786569:QTU786575 RDQ786569:RDQ786575 RNM786569:RNM786575 RXI786569:RXI786575 SHE786569:SHE786575 SRA786569:SRA786575 TAW786569:TAW786575 TKS786569:TKS786575 TUO786569:TUO786575 UEK786569:UEK786575 UOG786569:UOG786575 UYC786569:UYC786575 VHY786569:VHY786575 VRU786569:VRU786575 WBQ786569:WBQ786575 WLM786569:WLM786575 WVI786569:WVI786575 A852139:A852145 IW852105:IW852111 SS852105:SS852111 ACO852105:ACO852111 AMK852105:AMK852111 AWG852105:AWG852111 BGC852105:BGC852111 BPY852105:BPY852111 BZU852105:BZU852111 CJQ852105:CJQ852111 CTM852105:CTM852111 DDI852105:DDI852111 DNE852105:DNE852111 DXA852105:DXA852111 EGW852105:EGW852111 EQS852105:EQS852111 FAO852105:FAO852111 FKK852105:FKK852111 FUG852105:FUG852111 GEC852105:GEC852111 GNY852105:GNY852111 GXU852105:GXU852111 HHQ852105:HHQ852111 HRM852105:HRM852111 IBI852105:IBI852111 ILE852105:ILE852111 IVA852105:IVA852111 JEW852105:JEW852111 JOS852105:JOS852111 JYO852105:JYO852111 KIK852105:KIK852111 KSG852105:KSG852111 LCC852105:LCC852111 LLY852105:LLY852111 LVU852105:LVU852111 MFQ852105:MFQ852111 MPM852105:MPM852111 MZI852105:MZI852111 NJE852105:NJE852111 NTA852105:NTA852111 OCW852105:OCW852111 OMS852105:OMS852111 OWO852105:OWO852111 PGK852105:PGK852111 PQG852105:PQG852111 QAC852105:QAC852111 QJY852105:QJY852111 QTU852105:QTU852111 RDQ852105:RDQ852111 RNM852105:RNM852111 RXI852105:RXI852111 SHE852105:SHE852111 SRA852105:SRA852111 TAW852105:TAW852111 TKS852105:TKS852111 TUO852105:TUO852111 UEK852105:UEK852111 UOG852105:UOG852111 UYC852105:UYC852111 VHY852105:VHY852111 VRU852105:VRU852111 WBQ852105:WBQ852111 WLM852105:WLM852111 WVI852105:WVI852111 A917675:A917681 IW917641:IW917647 SS917641:SS917647 ACO917641:ACO917647 AMK917641:AMK917647 AWG917641:AWG917647 BGC917641:BGC917647 BPY917641:BPY917647 BZU917641:BZU917647 CJQ917641:CJQ917647 CTM917641:CTM917647 DDI917641:DDI917647 DNE917641:DNE917647 DXA917641:DXA917647 EGW917641:EGW917647 EQS917641:EQS917647 FAO917641:FAO917647 FKK917641:FKK917647 FUG917641:FUG917647 GEC917641:GEC917647 GNY917641:GNY917647 GXU917641:GXU917647 HHQ917641:HHQ917647 HRM917641:HRM917647 IBI917641:IBI917647 ILE917641:ILE917647 IVA917641:IVA917647 JEW917641:JEW917647 JOS917641:JOS917647 JYO917641:JYO917647 KIK917641:KIK917647 KSG917641:KSG917647 LCC917641:LCC917647 LLY917641:LLY917647 LVU917641:LVU917647 MFQ917641:MFQ917647 MPM917641:MPM917647 MZI917641:MZI917647 NJE917641:NJE917647 NTA917641:NTA917647 OCW917641:OCW917647 OMS917641:OMS917647 OWO917641:OWO917647 PGK917641:PGK917647 PQG917641:PQG917647 QAC917641:QAC917647 QJY917641:QJY917647 QTU917641:QTU917647 RDQ917641:RDQ917647 RNM917641:RNM917647 RXI917641:RXI917647 SHE917641:SHE917647 SRA917641:SRA917647 TAW917641:TAW917647 TKS917641:TKS917647 TUO917641:TUO917647 UEK917641:UEK917647 UOG917641:UOG917647 UYC917641:UYC917647 VHY917641:VHY917647 VRU917641:VRU917647 WBQ917641:WBQ917647 WLM917641:WLM917647 WVI917641:WVI917647 A983211:A983217 IW983177:IW983183 SS983177:SS983183 ACO983177:ACO983183 AMK983177:AMK983183 AWG983177:AWG983183 BGC983177:BGC983183 BPY983177:BPY983183 BZU983177:BZU983183 CJQ983177:CJQ983183 CTM983177:CTM983183 DDI983177:DDI983183 DNE983177:DNE983183 DXA983177:DXA983183 EGW983177:EGW983183 EQS983177:EQS983183 FAO983177:FAO983183 FKK983177:FKK983183 FUG983177:FUG983183 GEC983177:GEC983183 GNY983177:GNY983183 GXU983177:GXU983183 HHQ983177:HHQ983183 HRM983177:HRM983183 IBI983177:IBI983183 ILE983177:ILE983183 IVA983177:IVA983183 JEW983177:JEW983183 JOS983177:JOS983183 JYO983177:JYO983183 KIK983177:KIK983183 KSG983177:KSG983183 LCC983177:LCC983183 LLY983177:LLY983183 LVU983177:LVU983183 MFQ983177:MFQ983183 MPM983177:MPM983183 MZI983177:MZI983183 NJE983177:NJE983183 NTA983177:NTA983183 OCW983177:OCW983183 OMS983177:OMS983183 OWO983177:OWO983183 PGK983177:PGK983183 PQG983177:PQG983183 QAC983177:QAC983183 QJY983177:QJY983183 QTU983177:QTU983183 RDQ983177:RDQ983183 RNM983177:RNM983183 RXI983177:RXI983183 SHE983177:SHE983183 SRA983177:SRA983183 TAW983177:TAW983183 TKS983177:TKS983183 TUO983177:TUO983183 UEK983177:UEK983183 UOG983177:UOG983183 UYC983177:UYC983183 VHY983177:VHY983183 VRU983177:VRU983183 WBQ983177:WBQ983183 WLM983177:WLM983183 WVI983177:WVI983183 B170:Q176 B65706:Q65712 IX65672:JM65678 ST65672:TI65678 ACP65672:ADE65678 AML65672:ANA65678 AWH65672:AWW65678 BGD65672:BGS65678 BPZ65672:BQO65678 BZV65672:CAK65678 CJR65672:CKG65678 CTN65672:CUC65678 DDJ65672:DDY65678 DNF65672:DNU65678 DXB65672:DXQ65678 EGX65672:EHM65678 EQT65672:ERI65678 FAP65672:FBE65678 FKL65672:FLA65678 FUH65672:FUW65678 GED65672:GES65678 GNZ65672:GOO65678 GXV65672:GYK65678 HHR65672:HIG65678 HRN65672:HSC65678 IBJ65672:IBY65678 ILF65672:ILU65678 IVB65672:IVQ65678 JEX65672:JFM65678 JOT65672:JPI65678 JYP65672:JZE65678 KIL65672:KJA65678 KSH65672:KSW65678 LCD65672:LCS65678 LLZ65672:LMO65678 LVV65672:LWK65678 MFR65672:MGG65678 MPN65672:MQC65678 MZJ65672:MZY65678 NJF65672:NJU65678 NTB65672:NTQ65678 OCX65672:ODM65678 OMT65672:ONI65678 OWP65672:OXE65678 PGL65672:PHA65678 PQH65672:PQW65678 QAD65672:QAS65678 QJZ65672:QKO65678 QTV65672:QUK65678 RDR65672:REG65678 RNN65672:ROC65678 RXJ65672:RXY65678 SHF65672:SHU65678 SRB65672:SRQ65678 TAX65672:TBM65678 TKT65672:TLI65678 TUP65672:TVE65678 UEL65672:UFA65678 UOH65672:UOW65678 UYD65672:UYS65678 VHZ65672:VIO65678 VRV65672:VSK65678 WBR65672:WCG65678 WLN65672:WMC65678 WVJ65672:WVY65678 B131242:Q131248 IX131208:JM131214 ST131208:TI131214 ACP131208:ADE131214 AML131208:ANA131214 AWH131208:AWW131214 BGD131208:BGS131214 BPZ131208:BQO131214 BZV131208:CAK131214 CJR131208:CKG131214 CTN131208:CUC131214 DDJ131208:DDY131214 DNF131208:DNU131214 DXB131208:DXQ131214 EGX131208:EHM131214 EQT131208:ERI131214 FAP131208:FBE131214 FKL131208:FLA131214 FUH131208:FUW131214 GED131208:GES131214 GNZ131208:GOO131214 GXV131208:GYK131214 HHR131208:HIG131214 HRN131208:HSC131214 IBJ131208:IBY131214 ILF131208:ILU131214 IVB131208:IVQ131214 JEX131208:JFM131214 JOT131208:JPI131214 JYP131208:JZE131214 KIL131208:KJA131214 KSH131208:KSW131214 LCD131208:LCS131214 LLZ131208:LMO131214 LVV131208:LWK131214 MFR131208:MGG131214 MPN131208:MQC131214 MZJ131208:MZY131214 NJF131208:NJU131214 NTB131208:NTQ131214 OCX131208:ODM131214 OMT131208:ONI131214 OWP131208:OXE131214 PGL131208:PHA131214 PQH131208:PQW131214 QAD131208:QAS131214 QJZ131208:QKO131214 QTV131208:QUK131214 RDR131208:REG131214 RNN131208:ROC131214 RXJ131208:RXY131214 SHF131208:SHU131214 SRB131208:SRQ131214 TAX131208:TBM131214 TKT131208:TLI131214 TUP131208:TVE131214 UEL131208:UFA131214 UOH131208:UOW131214 UYD131208:UYS131214 VHZ131208:VIO131214 VRV131208:VSK131214 WBR131208:WCG131214 WLN131208:WMC131214 WVJ131208:WVY131214 B196778:Q196784 IX196744:JM196750 ST196744:TI196750 ACP196744:ADE196750 AML196744:ANA196750 AWH196744:AWW196750 BGD196744:BGS196750 BPZ196744:BQO196750 BZV196744:CAK196750 CJR196744:CKG196750 CTN196744:CUC196750 DDJ196744:DDY196750 DNF196744:DNU196750 DXB196744:DXQ196750 EGX196744:EHM196750 EQT196744:ERI196750 FAP196744:FBE196750 FKL196744:FLA196750 FUH196744:FUW196750 GED196744:GES196750 GNZ196744:GOO196750 GXV196744:GYK196750 HHR196744:HIG196750 HRN196744:HSC196750 IBJ196744:IBY196750 ILF196744:ILU196750 IVB196744:IVQ196750 JEX196744:JFM196750 JOT196744:JPI196750 JYP196744:JZE196750 KIL196744:KJA196750 KSH196744:KSW196750 LCD196744:LCS196750 LLZ196744:LMO196750 LVV196744:LWK196750 MFR196744:MGG196750 MPN196744:MQC196750 MZJ196744:MZY196750 NJF196744:NJU196750 NTB196744:NTQ196750 OCX196744:ODM196750 OMT196744:ONI196750 OWP196744:OXE196750 PGL196744:PHA196750 PQH196744:PQW196750 QAD196744:QAS196750 QJZ196744:QKO196750 QTV196744:QUK196750 RDR196744:REG196750 RNN196744:ROC196750 RXJ196744:RXY196750 SHF196744:SHU196750 SRB196744:SRQ196750 TAX196744:TBM196750 TKT196744:TLI196750 TUP196744:TVE196750 UEL196744:UFA196750 UOH196744:UOW196750 UYD196744:UYS196750 VHZ196744:VIO196750 VRV196744:VSK196750 WBR196744:WCG196750 WLN196744:WMC196750 WVJ196744:WVY196750 B262314:Q262320 IX262280:JM262286 ST262280:TI262286 ACP262280:ADE262286 AML262280:ANA262286 AWH262280:AWW262286 BGD262280:BGS262286 BPZ262280:BQO262286 BZV262280:CAK262286 CJR262280:CKG262286 CTN262280:CUC262286 DDJ262280:DDY262286 DNF262280:DNU262286 DXB262280:DXQ262286 EGX262280:EHM262286 EQT262280:ERI262286 FAP262280:FBE262286 FKL262280:FLA262286 FUH262280:FUW262286 GED262280:GES262286 GNZ262280:GOO262286 GXV262280:GYK262286 HHR262280:HIG262286 HRN262280:HSC262286 IBJ262280:IBY262286 ILF262280:ILU262286 IVB262280:IVQ262286 JEX262280:JFM262286 JOT262280:JPI262286 JYP262280:JZE262286 KIL262280:KJA262286 KSH262280:KSW262286 LCD262280:LCS262286 LLZ262280:LMO262286 LVV262280:LWK262286 MFR262280:MGG262286 MPN262280:MQC262286 MZJ262280:MZY262286 NJF262280:NJU262286 NTB262280:NTQ262286 OCX262280:ODM262286 OMT262280:ONI262286 OWP262280:OXE262286 PGL262280:PHA262286 PQH262280:PQW262286 QAD262280:QAS262286 QJZ262280:QKO262286 QTV262280:QUK262286 RDR262280:REG262286 RNN262280:ROC262286 RXJ262280:RXY262286 SHF262280:SHU262286 SRB262280:SRQ262286 TAX262280:TBM262286 TKT262280:TLI262286 TUP262280:TVE262286 UEL262280:UFA262286 UOH262280:UOW262286 UYD262280:UYS262286 VHZ262280:VIO262286 VRV262280:VSK262286 WBR262280:WCG262286 WLN262280:WMC262286 WVJ262280:WVY262286 B327850:Q327856 IX327816:JM327822 ST327816:TI327822 ACP327816:ADE327822 AML327816:ANA327822 AWH327816:AWW327822 BGD327816:BGS327822 BPZ327816:BQO327822 BZV327816:CAK327822 CJR327816:CKG327822 CTN327816:CUC327822 DDJ327816:DDY327822 DNF327816:DNU327822 DXB327816:DXQ327822 EGX327816:EHM327822 EQT327816:ERI327822 FAP327816:FBE327822 FKL327816:FLA327822 FUH327816:FUW327822 GED327816:GES327822 GNZ327816:GOO327822 GXV327816:GYK327822 HHR327816:HIG327822 HRN327816:HSC327822 IBJ327816:IBY327822 ILF327816:ILU327822 IVB327816:IVQ327822 JEX327816:JFM327822 JOT327816:JPI327822 JYP327816:JZE327822 KIL327816:KJA327822 KSH327816:KSW327822 LCD327816:LCS327822 LLZ327816:LMO327822 LVV327816:LWK327822 MFR327816:MGG327822 MPN327816:MQC327822 MZJ327816:MZY327822 NJF327816:NJU327822 NTB327816:NTQ327822 OCX327816:ODM327822 OMT327816:ONI327822 OWP327816:OXE327822 PGL327816:PHA327822 PQH327816:PQW327822 QAD327816:QAS327822 QJZ327816:QKO327822 QTV327816:QUK327822 RDR327816:REG327822 RNN327816:ROC327822 RXJ327816:RXY327822 SHF327816:SHU327822 SRB327816:SRQ327822 TAX327816:TBM327822 TKT327816:TLI327822 TUP327816:TVE327822 UEL327816:UFA327822 UOH327816:UOW327822 UYD327816:UYS327822 VHZ327816:VIO327822 VRV327816:VSK327822 WBR327816:WCG327822 WLN327816:WMC327822 WVJ327816:WVY327822 B393386:Q393392 IX393352:JM393358 ST393352:TI393358 ACP393352:ADE393358 AML393352:ANA393358 AWH393352:AWW393358 BGD393352:BGS393358 BPZ393352:BQO393358 BZV393352:CAK393358 CJR393352:CKG393358 CTN393352:CUC393358 DDJ393352:DDY393358 DNF393352:DNU393358 DXB393352:DXQ393358 EGX393352:EHM393358 EQT393352:ERI393358 FAP393352:FBE393358 FKL393352:FLA393358 FUH393352:FUW393358 GED393352:GES393358 GNZ393352:GOO393358 GXV393352:GYK393358 HHR393352:HIG393358 HRN393352:HSC393358 IBJ393352:IBY393358 ILF393352:ILU393358 IVB393352:IVQ393358 JEX393352:JFM393358 JOT393352:JPI393358 JYP393352:JZE393358 KIL393352:KJA393358 KSH393352:KSW393358 LCD393352:LCS393358 LLZ393352:LMO393358 LVV393352:LWK393358 MFR393352:MGG393358 MPN393352:MQC393358 MZJ393352:MZY393358 NJF393352:NJU393358 NTB393352:NTQ393358 OCX393352:ODM393358 OMT393352:ONI393358 OWP393352:OXE393358 PGL393352:PHA393358 PQH393352:PQW393358 QAD393352:QAS393358 QJZ393352:QKO393358 QTV393352:QUK393358 RDR393352:REG393358 RNN393352:ROC393358 RXJ393352:RXY393358 SHF393352:SHU393358 SRB393352:SRQ393358 TAX393352:TBM393358 TKT393352:TLI393358 TUP393352:TVE393358 UEL393352:UFA393358 UOH393352:UOW393358 UYD393352:UYS393358 VHZ393352:VIO393358 VRV393352:VSK393358 WBR393352:WCG393358 WLN393352:WMC393358 WVJ393352:WVY393358 B458922:Q458928 IX458888:JM458894 ST458888:TI458894 ACP458888:ADE458894 AML458888:ANA458894 AWH458888:AWW458894 BGD458888:BGS458894 BPZ458888:BQO458894 BZV458888:CAK458894 CJR458888:CKG458894 CTN458888:CUC458894 DDJ458888:DDY458894 DNF458888:DNU458894 DXB458888:DXQ458894 EGX458888:EHM458894 EQT458888:ERI458894 FAP458888:FBE458894 FKL458888:FLA458894 FUH458888:FUW458894 GED458888:GES458894 GNZ458888:GOO458894 GXV458888:GYK458894 HHR458888:HIG458894 HRN458888:HSC458894 IBJ458888:IBY458894 ILF458888:ILU458894 IVB458888:IVQ458894 JEX458888:JFM458894 JOT458888:JPI458894 JYP458888:JZE458894 KIL458888:KJA458894 KSH458888:KSW458894 LCD458888:LCS458894 LLZ458888:LMO458894 LVV458888:LWK458894 MFR458888:MGG458894 MPN458888:MQC458894 MZJ458888:MZY458894 NJF458888:NJU458894 NTB458888:NTQ458894 OCX458888:ODM458894 OMT458888:ONI458894 OWP458888:OXE458894 PGL458888:PHA458894 PQH458888:PQW458894 QAD458888:QAS458894 QJZ458888:QKO458894 QTV458888:QUK458894 RDR458888:REG458894 RNN458888:ROC458894 RXJ458888:RXY458894 SHF458888:SHU458894 SRB458888:SRQ458894 TAX458888:TBM458894 TKT458888:TLI458894 TUP458888:TVE458894 UEL458888:UFA458894 UOH458888:UOW458894 UYD458888:UYS458894 VHZ458888:VIO458894 VRV458888:VSK458894 WBR458888:WCG458894 WLN458888:WMC458894 WVJ458888:WVY458894 B524458:Q524464 IX524424:JM524430 ST524424:TI524430 ACP524424:ADE524430 AML524424:ANA524430 AWH524424:AWW524430 BGD524424:BGS524430 BPZ524424:BQO524430 BZV524424:CAK524430 CJR524424:CKG524430 CTN524424:CUC524430 DDJ524424:DDY524430 DNF524424:DNU524430 DXB524424:DXQ524430 EGX524424:EHM524430 EQT524424:ERI524430 FAP524424:FBE524430 FKL524424:FLA524430 FUH524424:FUW524430 GED524424:GES524430 GNZ524424:GOO524430 GXV524424:GYK524430 HHR524424:HIG524430 HRN524424:HSC524430 IBJ524424:IBY524430 ILF524424:ILU524430 IVB524424:IVQ524430 JEX524424:JFM524430 JOT524424:JPI524430 JYP524424:JZE524430 KIL524424:KJA524430 KSH524424:KSW524430 LCD524424:LCS524430 LLZ524424:LMO524430 LVV524424:LWK524430 MFR524424:MGG524430 MPN524424:MQC524430 MZJ524424:MZY524430 NJF524424:NJU524430 NTB524424:NTQ524430 OCX524424:ODM524430 OMT524424:ONI524430 OWP524424:OXE524430 PGL524424:PHA524430 PQH524424:PQW524430 QAD524424:QAS524430 QJZ524424:QKO524430 QTV524424:QUK524430 RDR524424:REG524430 RNN524424:ROC524430 RXJ524424:RXY524430 SHF524424:SHU524430 SRB524424:SRQ524430 TAX524424:TBM524430 TKT524424:TLI524430 TUP524424:TVE524430 UEL524424:UFA524430 UOH524424:UOW524430 UYD524424:UYS524430 VHZ524424:VIO524430 VRV524424:VSK524430 WBR524424:WCG524430 WLN524424:WMC524430 WVJ524424:WVY524430 B589994:Q590000 IX589960:JM589966 ST589960:TI589966 ACP589960:ADE589966 AML589960:ANA589966 AWH589960:AWW589966 BGD589960:BGS589966 BPZ589960:BQO589966 BZV589960:CAK589966 CJR589960:CKG589966 CTN589960:CUC589966 DDJ589960:DDY589966 DNF589960:DNU589966 DXB589960:DXQ589966 EGX589960:EHM589966 EQT589960:ERI589966 FAP589960:FBE589966 FKL589960:FLA589966 FUH589960:FUW589966 GED589960:GES589966 GNZ589960:GOO589966 GXV589960:GYK589966 HHR589960:HIG589966 HRN589960:HSC589966 IBJ589960:IBY589966 ILF589960:ILU589966 IVB589960:IVQ589966 JEX589960:JFM589966 JOT589960:JPI589966 JYP589960:JZE589966 KIL589960:KJA589966 KSH589960:KSW589966 LCD589960:LCS589966 LLZ589960:LMO589966 LVV589960:LWK589966 MFR589960:MGG589966 MPN589960:MQC589966 MZJ589960:MZY589966 NJF589960:NJU589966 NTB589960:NTQ589966 OCX589960:ODM589966 OMT589960:ONI589966 OWP589960:OXE589966 PGL589960:PHA589966 PQH589960:PQW589966 QAD589960:QAS589966 QJZ589960:QKO589966 QTV589960:QUK589966 RDR589960:REG589966 RNN589960:ROC589966 RXJ589960:RXY589966 SHF589960:SHU589966 SRB589960:SRQ589966 TAX589960:TBM589966 TKT589960:TLI589966 TUP589960:TVE589966 UEL589960:UFA589966 UOH589960:UOW589966 UYD589960:UYS589966 VHZ589960:VIO589966 VRV589960:VSK589966 WBR589960:WCG589966 WLN589960:WMC589966 WVJ589960:WVY589966 B655530:Q655536 IX655496:JM655502 ST655496:TI655502 ACP655496:ADE655502 AML655496:ANA655502 AWH655496:AWW655502 BGD655496:BGS655502 BPZ655496:BQO655502 BZV655496:CAK655502 CJR655496:CKG655502 CTN655496:CUC655502 DDJ655496:DDY655502 DNF655496:DNU655502 DXB655496:DXQ655502 EGX655496:EHM655502 EQT655496:ERI655502 FAP655496:FBE655502 FKL655496:FLA655502 FUH655496:FUW655502 GED655496:GES655502 GNZ655496:GOO655502 GXV655496:GYK655502 HHR655496:HIG655502 HRN655496:HSC655502 IBJ655496:IBY655502 ILF655496:ILU655502 IVB655496:IVQ655502 JEX655496:JFM655502 JOT655496:JPI655502 JYP655496:JZE655502 KIL655496:KJA655502 KSH655496:KSW655502 LCD655496:LCS655502 LLZ655496:LMO655502 LVV655496:LWK655502 MFR655496:MGG655502 MPN655496:MQC655502 MZJ655496:MZY655502 NJF655496:NJU655502 NTB655496:NTQ655502 OCX655496:ODM655502 OMT655496:ONI655502 OWP655496:OXE655502 PGL655496:PHA655502 PQH655496:PQW655502 QAD655496:QAS655502 QJZ655496:QKO655502 QTV655496:QUK655502 RDR655496:REG655502 RNN655496:ROC655502 RXJ655496:RXY655502 SHF655496:SHU655502 SRB655496:SRQ655502 TAX655496:TBM655502 TKT655496:TLI655502 TUP655496:TVE655502 UEL655496:UFA655502 UOH655496:UOW655502 UYD655496:UYS655502 VHZ655496:VIO655502 VRV655496:VSK655502 WBR655496:WCG655502 WLN655496:WMC655502 WVJ655496:WVY655502 B721066:Q721072 IX721032:JM721038 ST721032:TI721038 ACP721032:ADE721038 AML721032:ANA721038 AWH721032:AWW721038 BGD721032:BGS721038 BPZ721032:BQO721038 BZV721032:CAK721038 CJR721032:CKG721038 CTN721032:CUC721038 DDJ721032:DDY721038 DNF721032:DNU721038 DXB721032:DXQ721038 EGX721032:EHM721038 EQT721032:ERI721038 FAP721032:FBE721038 FKL721032:FLA721038 FUH721032:FUW721038 GED721032:GES721038 GNZ721032:GOO721038 GXV721032:GYK721038 HHR721032:HIG721038 HRN721032:HSC721038 IBJ721032:IBY721038 ILF721032:ILU721038 IVB721032:IVQ721038 JEX721032:JFM721038 JOT721032:JPI721038 JYP721032:JZE721038 KIL721032:KJA721038 KSH721032:KSW721038 LCD721032:LCS721038 LLZ721032:LMO721038 LVV721032:LWK721038 MFR721032:MGG721038 MPN721032:MQC721038 MZJ721032:MZY721038 NJF721032:NJU721038 NTB721032:NTQ721038 OCX721032:ODM721038 OMT721032:ONI721038 OWP721032:OXE721038 PGL721032:PHA721038 PQH721032:PQW721038 QAD721032:QAS721038 QJZ721032:QKO721038 QTV721032:QUK721038 RDR721032:REG721038 RNN721032:ROC721038 RXJ721032:RXY721038 SHF721032:SHU721038 SRB721032:SRQ721038 TAX721032:TBM721038 TKT721032:TLI721038 TUP721032:TVE721038 UEL721032:UFA721038 UOH721032:UOW721038 UYD721032:UYS721038 VHZ721032:VIO721038 VRV721032:VSK721038 WBR721032:WCG721038 WLN721032:WMC721038 WVJ721032:WVY721038 B786602:Q786608 IX786568:JM786574 ST786568:TI786574 ACP786568:ADE786574 AML786568:ANA786574 AWH786568:AWW786574 BGD786568:BGS786574 BPZ786568:BQO786574 BZV786568:CAK786574 CJR786568:CKG786574 CTN786568:CUC786574 DDJ786568:DDY786574 DNF786568:DNU786574 DXB786568:DXQ786574 EGX786568:EHM786574 EQT786568:ERI786574 FAP786568:FBE786574 FKL786568:FLA786574 FUH786568:FUW786574 GED786568:GES786574 GNZ786568:GOO786574 GXV786568:GYK786574 HHR786568:HIG786574 HRN786568:HSC786574 IBJ786568:IBY786574 ILF786568:ILU786574 IVB786568:IVQ786574 JEX786568:JFM786574 JOT786568:JPI786574 JYP786568:JZE786574 KIL786568:KJA786574 KSH786568:KSW786574 LCD786568:LCS786574 LLZ786568:LMO786574 LVV786568:LWK786574 MFR786568:MGG786574 MPN786568:MQC786574 MZJ786568:MZY786574 NJF786568:NJU786574 NTB786568:NTQ786574 OCX786568:ODM786574 OMT786568:ONI786574 OWP786568:OXE786574 PGL786568:PHA786574 PQH786568:PQW786574 QAD786568:QAS786574 QJZ786568:QKO786574 QTV786568:QUK786574 RDR786568:REG786574 RNN786568:ROC786574 RXJ786568:RXY786574 SHF786568:SHU786574 SRB786568:SRQ786574 TAX786568:TBM786574 TKT786568:TLI786574 TUP786568:TVE786574 UEL786568:UFA786574 UOH786568:UOW786574 UYD786568:UYS786574 VHZ786568:VIO786574 VRV786568:VSK786574 WBR786568:WCG786574 WLN786568:WMC786574 WVJ786568:WVY786574 B852138:Q852144 IX852104:JM852110 ST852104:TI852110 ACP852104:ADE852110 AML852104:ANA852110 AWH852104:AWW852110 BGD852104:BGS852110 BPZ852104:BQO852110 BZV852104:CAK852110 CJR852104:CKG852110 CTN852104:CUC852110 DDJ852104:DDY852110 DNF852104:DNU852110 DXB852104:DXQ852110 EGX852104:EHM852110 EQT852104:ERI852110 FAP852104:FBE852110 FKL852104:FLA852110 FUH852104:FUW852110 GED852104:GES852110 GNZ852104:GOO852110 GXV852104:GYK852110 HHR852104:HIG852110 HRN852104:HSC852110 IBJ852104:IBY852110 ILF852104:ILU852110 IVB852104:IVQ852110 JEX852104:JFM852110 JOT852104:JPI852110 JYP852104:JZE852110 KIL852104:KJA852110 KSH852104:KSW852110 LCD852104:LCS852110 LLZ852104:LMO852110 LVV852104:LWK852110 MFR852104:MGG852110 MPN852104:MQC852110 MZJ852104:MZY852110 NJF852104:NJU852110 NTB852104:NTQ852110 OCX852104:ODM852110 OMT852104:ONI852110 OWP852104:OXE852110 PGL852104:PHA852110 PQH852104:PQW852110 QAD852104:QAS852110 QJZ852104:QKO852110 QTV852104:QUK852110 RDR852104:REG852110 RNN852104:ROC852110 RXJ852104:RXY852110 SHF852104:SHU852110 SRB852104:SRQ852110 TAX852104:TBM852110 TKT852104:TLI852110 TUP852104:TVE852110 UEL852104:UFA852110 UOH852104:UOW852110 UYD852104:UYS852110 VHZ852104:VIO852110 VRV852104:VSK852110 WBR852104:WCG852110 WLN852104:WMC852110 WVJ852104:WVY852110 B917674:Q917680 IX917640:JM917646 ST917640:TI917646 ACP917640:ADE917646 AML917640:ANA917646 AWH917640:AWW917646 BGD917640:BGS917646 BPZ917640:BQO917646 BZV917640:CAK917646 CJR917640:CKG917646 CTN917640:CUC917646 DDJ917640:DDY917646 DNF917640:DNU917646 DXB917640:DXQ917646 EGX917640:EHM917646 EQT917640:ERI917646 FAP917640:FBE917646 FKL917640:FLA917646 FUH917640:FUW917646 GED917640:GES917646 GNZ917640:GOO917646 GXV917640:GYK917646 HHR917640:HIG917646 HRN917640:HSC917646 IBJ917640:IBY917646 ILF917640:ILU917646 IVB917640:IVQ917646 JEX917640:JFM917646 JOT917640:JPI917646 JYP917640:JZE917646 KIL917640:KJA917646 KSH917640:KSW917646 LCD917640:LCS917646 LLZ917640:LMO917646 LVV917640:LWK917646 MFR917640:MGG917646 MPN917640:MQC917646 MZJ917640:MZY917646 NJF917640:NJU917646 NTB917640:NTQ917646 OCX917640:ODM917646 OMT917640:ONI917646 OWP917640:OXE917646 PGL917640:PHA917646 PQH917640:PQW917646 QAD917640:QAS917646 QJZ917640:QKO917646 QTV917640:QUK917646 RDR917640:REG917646 RNN917640:ROC917646 RXJ917640:RXY917646 SHF917640:SHU917646 SRB917640:SRQ917646 TAX917640:TBM917646 TKT917640:TLI917646 TUP917640:TVE917646 UEL917640:UFA917646 UOH917640:UOW917646 UYD917640:UYS917646 VHZ917640:VIO917646 VRV917640:VSK917646 WBR917640:WCG917646 WLN917640:WMC917646 WVJ917640:WVY917646 B983210:Q983216 IX983176:JM983182 ST983176:TI983182 ACP983176:ADE983182 AML983176:ANA983182 AWH983176:AWW983182 BGD983176:BGS983182 BPZ983176:BQO983182 BZV983176:CAK983182 CJR983176:CKG983182 CTN983176:CUC983182 DDJ983176:DDY983182 DNF983176:DNU983182 DXB983176:DXQ983182 EGX983176:EHM983182 EQT983176:ERI983182 FAP983176:FBE983182 FKL983176:FLA983182 FUH983176:FUW983182 GED983176:GES983182 GNZ983176:GOO983182 GXV983176:GYK983182 HHR983176:HIG983182 HRN983176:HSC983182 IBJ983176:IBY983182 ILF983176:ILU983182 IVB983176:IVQ983182 JEX983176:JFM983182 JOT983176:JPI983182 JYP983176:JZE983182 KIL983176:KJA983182 KSH983176:KSW983182 LCD983176:LCS983182 LLZ983176:LMO983182 LVV983176:LWK983182 MFR983176:MGG983182 MPN983176:MQC983182 MZJ983176:MZY983182 NJF983176:NJU983182 NTB983176:NTQ983182 OCX983176:ODM983182 OMT983176:ONI983182 OWP983176:OXE983182 PGL983176:PHA983182 PQH983176:PQW983182 QAD983176:QAS983182 QJZ983176:QKO983182 QTV983176:QUK983182 RDR983176:REG983182 RNN983176:ROC983182 RXJ983176:RXY983182 SHF983176:SHU983182 SRB983176:SRQ983182 TAX983176:TBM983182 TKT983176:TLI983182 TUP983176:TVE983182 UEL983176:UFA983182 UOH983176:UOW983182 UYD983176:UYS983182 VHZ983176:VIO983182 VRV983176:VSK983182 WBR983176:WCG983182 WLN983176:WMC983182 O6:P6 L3:P5 Q4:R5 A4:K5 A9:K9 IX142:JM142 ST142:TI142 ACP142:ADE142 AML142:ANA142 AWH142:AWW142 BGD142:BGS142 BPZ142:BQO142 BZV142:CAK142 CJR142:CKG142 CTN142:CUC142 DDJ142:DDY142 DNF142:DNU142 DXB142:DXQ142 EGX142:EHM142 EQT142:ERI142 FAP142:FBE142 FKL142:FLA142 FUH142:FUW142 GED142:GES142 GNZ142:GOO142 GXV142:GYK142 HHR142:HIG142 HRN142:HSC142 IBJ142:IBY142 ILF142:ILU142 IVB142:IVQ142 JEX142:JFM142 JOT142:JPI142 JYP142:JZE142 KIL142:KJA142 KSH142:KSW142 LCD142:LCS142 LLZ142:LMO142 LVV142:LWK142 MFR142:MGG142 MPN142:MQC142 MZJ142:MZY142 NJF142:NJU142 NTB142:NTQ142 OCX142:ODM142 OMT142:ONI142 OWP142:OXE142 PGL142:PHA142 PQH142:PQW142 QAD142:QAS142 QJZ142:QKO142 QTV142:QUK142 RDR142:REG142 RNN142:ROC142 RXJ142:RXY142 SHF142:SHU142 SRB142:SRQ142 TAX142:TBM142 TKT142:TLI142 TUP142:TVE142 UEL142:UFA142 UOH142:UOW142 UYD142:UYS142 VHZ142:VIO142 VRV142:VSK142 WBR142:WCG142 WLN142:WMC142 WVJ142:WVY142 WLN123:WMC129 WBR123:WCG129 VRV123:VSK129 VHZ123:VIO129 UYD123:UYS129 UOH123:UOW129 UEL123:UFA129 TUP123:TVE129 TKT123:TLI129 TAX123:TBM129 SRB123:SRQ129 SHF123:SHU129 RXJ123:RXY129 RNN123:ROC129 RDR123:REG129 QTV123:QUK129 QJZ123:QKO129 QAD123:QAS129 PQH123:PQW129 PGL123:PHA129 OWP123:OXE129 OMT123:ONI129 OCX123:ODM129 NTB123:NTQ129 NJF123:NJU129 MZJ123:MZY129 MPN123:MQC129 MFR123:MGG129 LVV123:LWK129 LLZ123:LMO129 LCD123:LCS129 KSH123:KSW129 KIL123:KJA129 JYP123:JZE129 JOT123:JPI129 JEX123:JFM129 IVB123:IVQ129 ILF123:ILU129 IBJ123:IBY129 HRN123:HSC129 HHR123:HIG129 GXV123:GYK129 GNZ123:GOO129 GED123:GES129 FUH123:FUW129 FKL123:FLA129 FAP123:FBE129 EQT123:ERI129 EGX123:EHM129 DXB123:DXQ129 DNF123:DNU129 DDJ123:DDY129 CTN123:CUC129 CJR123:CKG129 BZV123:CAK129 BPZ123:BQO129 BGD123:BGS129 AWH123:AWW129 AML123:ANA129 ACP123:ADE129 ST123:TI129 IX123:JM129 WVJ123:WVY129 IW124:IW130 SS124:SS130 ACO124:ACO130 AMK124:AMK130 AWG124:AWG130 BGC124:BGC130 BPY124:BPY130 BZU124:BZU130 CJQ124:CJQ130 CTM124:CTM130 DDI124:DDI130 DNE124:DNE130 DXA124:DXA130 EGW124:EGW130 EQS124:EQS130 FAO124:FAO130 FKK124:FKK130 FUG124:FUG130 GEC124:GEC130 GNY124:GNY130 GXU124:GXU130 HHQ124:HHQ130 HRM124:HRM130 IBI124:IBI130 ILE124:ILE130 IVA124:IVA130 JEW124:JEW130 JOS124:JOS130 JYO124:JYO130 KIK124:KIK130 KSG124:KSG130 LCC124:LCC130 LLY124:LLY130 LVU124:LVU130 MFQ124:MFQ130 MPM124:MPM130 MZI124:MZI130 NJE124:NJE130 NTA124:NTA130 OCW124:OCW130 OMS124:OMS130 OWO124:OWO130 PGK124:PGK130 PQG124:PQG130 QAC124:QAC130 QJY124:QJY130 QTU124:QTU130 RDQ124:RDQ130 RNM124:RNM130 RXI124:RXI130 SHE124:SHE130 SRA124:SRA130 TAW124:TAW130 TKS124:TKS130 TUO124:TUO130 UEK124:UEK130 UOG124:UOG130 UYC124:UYC130 VHY124:VHY130 VRU124:VRU130 WBQ124:WBQ130 WLM124:WLM130 WVI124:WVI130 IW132 SS132 ACO132 AMK132 AWG132 BGC132 BPY132 BZU132 CJQ132 CTM132 DDI132 DNE132 DXA132 EGW132 EQS132 FAO132 FKK132 FUG132 GEC132 GNY132 GXU132 HHQ132 HRM132 IBI132 ILE132 IVA132 JEW132 JOS132 JYO132 KIK132 KSG132 LCC132 LLY132 LVU132 MFQ132 MPM132 MZI132 NJE132 NTA132 OCW132 OMS132 OWO132 PGK132 PQG132 QAC132 QJY132 QTU132 RDQ132 RNM132 RXI132 SHE132 SRA132 TAW132 TKS132 TUO132 UEK132 UOG132 UYC132 VHY132 VRU132 WBQ132 WLM132 WVI132 L7:R9 WVJ101:WVY106 WLN101:WMC106 WBR101:WCG106 VRV101:VSK106 VHZ101:VIO106 UYD101:UYS106 UOH101:UOW106 UEL101:UFA106 TUP101:TVE106 TKT101:TLI106 TAX101:TBM106 SRB101:SRQ106 SHF101:SHU106 RXJ101:RXY106 RNN101:ROC106 RDR101:REG106 QTV101:QUK106 QJZ101:QKO106 QAD101:QAS106 PQH101:PQW106 PGL101:PHA106 OWP101:OXE106 OMT101:ONI106 OCX101:ODM106 NTB101:NTQ106 NJF101:NJU106 MZJ101:MZY106 MPN101:MQC106 MFR101:MGG106 LVV101:LWK106 LLZ101:LMO106 LCD101:LCS106 KSH101:KSW106 KIL101:KJA106 JYP101:JZE106 JOT101:JPI106 JEX101:JFM106 IVB101:IVQ106 ILF101:ILU106 IBJ101:IBY106 HRN101:HSC106 HHR101:HIG106 GXV101:GYK106 GNZ101:GOO106 GED101:GES106 FUH101:FUW106 FKL101:FLA106 FAP101:FBE106 EQT101:ERI106 EGX101:EHM106 DXB101:DXQ106 DNF101:DNU106 DDJ101:DDY106 CTN101:CUC106 CJR101:CKG106 BZV101:CAK106 BPZ101:BQO106 BGD101:BGS106 AWH101:AWW106 AML101:ANA106 ACP101:ADE106 ST101:TI106 IX101:JM106 IW101:IW107 JM4:JN9 TI4:TJ9 ADE4:ADF9 ANA4:ANB9 AWW4:AWX9 BGS4:BGT9 BQO4:BQP9 CAK4:CAL9 CKG4:CKH9 CUC4:CUD9 DDY4:DDZ9 DNU4:DNV9 DXQ4:DXR9 EHM4:EHN9 ERI4:ERJ9 FBE4:FBF9 FLA4:FLB9 FUW4:FUX9 GES4:GET9 GOO4:GOP9 GYK4:GYL9 HIG4:HIH9 HSC4:HSD9 IBY4:IBZ9 ILU4:ILV9 IVQ4:IVR9 JFM4:JFN9 JPI4:JPJ9 JZE4:JZF9 KJA4:KJB9 KSW4:KSX9 LCS4:LCT9 LMO4:LMP9 LWK4:LWL9 MGG4:MGH9 MQC4:MQD9 MZY4:MZZ9 NJU4:NJV9 NTQ4:NTR9 ODM4:ODN9 ONI4:ONJ9 OXE4:OXF9 PHA4:PHB9 PQW4:PQX9 QAS4:QAT9 QKO4:QKP9 QUK4:QUL9 REG4:REH9 ROC4:ROD9 RXY4:RXZ9 SHU4:SHV9 SRQ4:SRR9 TBM4:TBN9 TLI4:TLJ9 TVE4:TVF9 UFA4:UFB9 UOW4:UOX9 UYS4:UYT9 VIO4:VIP9 VSK4:VSL9 WCG4:WCH9 WMC4:WMD9 WVY4:WVZ9 IW4:JG9 SS4:TC9 ACO4:ACY9 AMK4:AMU9 AWG4:AWQ9 BGC4:BGM9 BPY4:BQI9 BZU4:CAE9 CJQ4:CKA9 CTM4:CTW9 DDI4:DDS9 DNE4:DNO9 DXA4:DXK9 EGW4:EHG9 EQS4:ERC9 FAO4:FAY9 FKK4:FKU9 FUG4:FUQ9 GEC4:GEM9 GNY4:GOI9 GXU4:GYE9 HHQ4:HIA9 HRM4:HRW9 IBI4:IBS9 ILE4:ILO9 IVA4:IVK9 JEW4:JFG9 JOS4:JPC9 JYO4:JYY9 KIK4:KIU9 KSG4:KSQ9 LCC4:LCM9 LLY4:LMI9 LVU4:LWE9 MFQ4:MGA9 MPM4:MPW9 MZI4:MZS9 NJE4:NJO9 NTA4:NTK9 OCW4:ODG9 OMS4:ONC9 OWO4:OWY9 PGK4:PGU9 PQG4:PQQ9 QAC4:QAM9 QJY4:QKI9 QTU4:QUE9 RDQ4:REA9 RNM4:RNW9 RXI4:RXS9 SHE4:SHO9 SRA4:SRK9 TAW4:TBG9 TKS4:TLC9 TUO4:TUY9 UEK4:UEU9 UOG4:UOQ9 UYC4:UYM9 VHY4:VII9 VRU4:VSE9 WBQ4:WCA9 WLM4:WLW9 WVI4:WVS9 JH3:JL9 TD3:TH9 ACZ3:ADD9 AMV3:AMZ9 AWR3:AWV9 BGN3:BGR9 BQJ3:BQN9 CAF3:CAJ9 CKB3:CKF9 CTX3:CUB9 DDT3:DDX9 DNP3:DNT9 DXL3:DXP9 EHH3:EHL9 ERD3:ERH9 FAZ3:FBD9 FKV3:FKZ9 FUR3:FUV9 GEN3:GER9 GOJ3:GON9 GYF3:GYJ9 HIB3:HIF9 HRX3:HSB9 IBT3:IBX9 ILP3:ILT9 IVL3:IVP9 JFH3:JFL9 JPD3:JPH9 JYZ3:JZD9 KIV3:KIZ9 KSR3:KSV9 LCN3:LCR9 LMJ3:LMN9 LWF3:LWJ9 MGB3:MGF9 MPX3:MQB9 MZT3:MZX9 NJP3:NJT9 NTL3:NTP9 ODH3:ODL9 OND3:ONH9 OWZ3:OXD9 PGV3:PGZ9 PQR3:PQV9 QAN3:QAR9 QKJ3:QKN9 QUF3:QUJ9 REB3:REF9 RNX3:ROB9 RXT3:RXX9 SHP3:SHT9 SRL3:SRP9 TBH3:TBL9 TLD3:TLH9 TUZ3:TVD9 UEV3:UEZ9 UOR3:UOV9 UYN3:UYR9 VIJ3:VIN9 VSF3:VSJ9 WCB3:WCF9 WLX3:WMB9 WVT3:WVX9 A6:B8 E6:F8 G7:J7">
      <formula1>"A1+A2"</formula1>
    </dataValidation>
  </dataValidations>
  <pageMargins left="0.37" right="0.34" top="0.43" bottom="0.49" header="0.28999999999999998" footer="0.25"/>
  <pageSetup paperSize="17" fitToHeight="0" orientation="landscape" r:id="rId1"/>
  <headerFooter alignWithMargins="0">
    <oddFooter>&amp;C&amp;12 Version 8-15-07&amp;RPage &amp;P of &amp;N</oddFooter>
  </headerFooter>
  <rowBreaks count="4" manualBreakCount="4">
    <brk id="30" max="16383" man="1"/>
    <brk id="68" max="18" man="1"/>
    <brk id="100" max="18" man="1"/>
    <brk id="154" max="1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W69"/>
  <sheetViews>
    <sheetView view="pageBreakPreview" topLeftCell="A37" zoomScale="75" zoomScaleNormal="75" workbookViewId="0">
      <selection activeCell="C49" sqref="C49"/>
    </sheetView>
  </sheetViews>
  <sheetFormatPr defaultColWidth="9.140625" defaultRowHeight="14.25" x14ac:dyDescent="0.3"/>
  <cols>
    <col min="1" max="1" width="6" style="417" customWidth="1"/>
    <col min="2" max="2" width="5.7109375" style="415" customWidth="1"/>
    <col min="3" max="3" width="30.85546875" style="415" customWidth="1"/>
    <col min="4" max="4" width="20.140625" style="415" customWidth="1"/>
    <col min="5" max="5" width="16.28515625" style="415" bestFit="1" customWidth="1"/>
    <col min="6" max="6" width="14.7109375" style="415" bestFit="1" customWidth="1"/>
    <col min="7" max="7" width="17.7109375" style="415" customWidth="1"/>
    <col min="8" max="8" width="14" style="415" customWidth="1"/>
    <col min="9" max="9" width="15.28515625" style="415" customWidth="1"/>
    <col min="10" max="10" width="4.85546875" style="415" customWidth="1"/>
    <col min="11" max="11" width="21.85546875" style="416" customWidth="1"/>
    <col min="12" max="12" width="2.140625" style="415" customWidth="1"/>
    <col min="13" max="13" width="5.140625" style="1" customWidth="1"/>
    <col min="14" max="14" width="12.28515625" style="1" customWidth="1"/>
    <col min="15" max="15" width="0.7109375" style="1" customWidth="1"/>
    <col min="16" max="16" width="13.140625" style="1" customWidth="1"/>
    <col min="17" max="16384" width="9.140625" style="415"/>
  </cols>
  <sheetData>
    <row r="1" spans="1:16" s="479" customFormat="1" ht="20.25" x14ac:dyDescent="0.3">
      <c r="A1" s="488" t="s">
        <v>361</v>
      </c>
      <c r="B1" s="487"/>
      <c r="C1" s="487"/>
      <c r="D1" s="487"/>
      <c r="E1" s="487"/>
      <c r="F1" s="487"/>
      <c r="G1" s="487"/>
      <c r="H1" s="487"/>
      <c r="I1" s="487"/>
      <c r="J1" s="487"/>
      <c r="K1" s="487"/>
      <c r="L1" s="487"/>
      <c r="M1" s="480"/>
      <c r="N1" s="480"/>
      <c r="O1" s="480"/>
      <c r="P1" s="480"/>
    </row>
    <row r="2" spans="1:16" s="474" customFormat="1" ht="5.25" customHeight="1" x14ac:dyDescent="0.2">
      <c r="A2" s="486"/>
      <c r="B2" s="485"/>
      <c r="C2" s="485"/>
      <c r="D2" s="485"/>
      <c r="E2" s="485"/>
      <c r="F2" s="485"/>
      <c r="G2" s="485"/>
      <c r="H2" s="484"/>
      <c r="I2" s="484"/>
      <c r="J2" s="484"/>
      <c r="K2" s="484"/>
      <c r="L2" s="483"/>
      <c r="M2" s="1"/>
      <c r="N2" s="1"/>
      <c r="O2" s="1"/>
      <c r="P2" s="1"/>
    </row>
    <row r="3" spans="1:16" s="479" customFormat="1" ht="20.25" x14ac:dyDescent="0.3">
      <c r="A3" s="482"/>
      <c r="B3" s="481" t="s">
        <v>241</v>
      </c>
      <c r="C3" s="481"/>
      <c r="D3" s="481"/>
      <c r="E3" s="481"/>
      <c r="F3" s="481"/>
      <c r="G3" s="481"/>
      <c r="H3" s="481"/>
      <c r="I3" s="481"/>
      <c r="J3" s="481"/>
      <c r="K3" s="481"/>
      <c r="L3" s="481"/>
      <c r="M3" s="480"/>
      <c r="N3" s="480"/>
      <c r="O3" s="480"/>
      <c r="P3" s="480"/>
    </row>
    <row r="4" spans="1:16" s="479" customFormat="1" ht="9" customHeight="1" x14ac:dyDescent="0.3">
      <c r="A4" s="482"/>
      <c r="B4" s="481"/>
      <c r="C4" s="481"/>
      <c r="D4" s="481"/>
      <c r="E4" s="481"/>
      <c r="F4" s="481"/>
      <c r="G4" s="481"/>
      <c r="H4" s="481"/>
      <c r="I4" s="481"/>
      <c r="J4" s="481"/>
      <c r="K4" s="481"/>
      <c r="L4" s="481"/>
      <c r="M4" s="480"/>
      <c r="N4" s="480"/>
      <c r="O4" s="480"/>
      <c r="P4" s="480"/>
    </row>
    <row r="5" spans="1:16" s="429" customFormat="1" ht="5.0999999999999996" customHeight="1" x14ac:dyDescent="0.2">
      <c r="A5" s="431"/>
      <c r="M5" s="1"/>
      <c r="N5" s="1"/>
      <c r="O5" s="1"/>
      <c r="P5" s="1"/>
    </row>
    <row r="6" spans="1:16" s="474" customFormat="1" ht="5.0999999999999996" customHeight="1" x14ac:dyDescent="0.25">
      <c r="A6" s="478"/>
      <c r="B6" s="477"/>
      <c r="C6" s="1"/>
      <c r="D6" s="476"/>
      <c r="E6" s="476"/>
      <c r="F6" s="475"/>
      <c r="G6" s="476"/>
      <c r="H6" s="475"/>
      <c r="I6" s="475"/>
      <c r="M6" s="1"/>
      <c r="N6" s="1"/>
      <c r="O6" s="1"/>
      <c r="P6" s="1"/>
    </row>
    <row r="7" spans="1:16" s="469" customFormat="1" ht="16.5" x14ac:dyDescent="0.3">
      <c r="A7" s="472"/>
      <c r="C7" s="471" t="s">
        <v>360</v>
      </c>
      <c r="D7" s="1177" t="s">
        <v>1016</v>
      </c>
      <c r="E7" s="1178"/>
      <c r="F7" s="1179"/>
      <c r="K7" s="473"/>
      <c r="M7" s="464"/>
      <c r="N7" s="464"/>
      <c r="O7" s="464"/>
      <c r="P7" s="464"/>
    </row>
    <row r="8" spans="1:16" s="469" customFormat="1" ht="4.5" customHeight="1" x14ac:dyDescent="0.3">
      <c r="A8" s="472"/>
      <c r="C8" s="471"/>
      <c r="D8" s="470"/>
      <c r="E8" s="470"/>
      <c r="F8" s="470"/>
      <c r="G8" s="470"/>
      <c r="H8" s="470"/>
      <c r="I8" s="470"/>
      <c r="J8" s="470"/>
      <c r="K8" s="470"/>
      <c r="M8" s="464"/>
      <c r="N8" s="464"/>
      <c r="O8" s="464"/>
      <c r="P8" s="464"/>
    </row>
    <row r="9" spans="1:16" s="463" customFormat="1" ht="16.5" x14ac:dyDescent="0.3">
      <c r="A9" s="468"/>
      <c r="C9" s="467" t="s">
        <v>359</v>
      </c>
      <c r="D9" s="1180" t="s">
        <v>1017</v>
      </c>
      <c r="E9" s="1181"/>
      <c r="F9" s="1181"/>
      <c r="G9" s="1181"/>
      <c r="H9" s="1181"/>
      <c r="I9" s="1182"/>
      <c r="J9" s="466"/>
      <c r="K9" s="465"/>
      <c r="M9" s="464"/>
      <c r="N9" s="464"/>
      <c r="O9" s="464"/>
      <c r="P9" s="464"/>
    </row>
    <row r="10" spans="1:16" s="425" customFormat="1" ht="6" customHeight="1" x14ac:dyDescent="0.3">
      <c r="A10" s="432"/>
      <c r="C10" s="422"/>
      <c r="D10" s="462"/>
      <c r="E10" s="462"/>
      <c r="F10" s="462"/>
      <c r="G10" s="462"/>
      <c r="H10" s="462"/>
      <c r="I10" s="462"/>
      <c r="J10" s="462"/>
      <c r="K10" s="462"/>
      <c r="M10" s="1"/>
      <c r="N10" s="1"/>
      <c r="O10" s="1"/>
      <c r="P10" s="1"/>
    </row>
    <row r="11" spans="1:16" s="429" customFormat="1" ht="5.0999999999999996" customHeight="1" x14ac:dyDescent="0.2">
      <c r="A11" s="431"/>
      <c r="M11" s="1"/>
      <c r="N11" s="1"/>
      <c r="O11" s="1"/>
      <c r="P11" s="1"/>
    </row>
    <row r="12" spans="1:16" s="425" customFormat="1" ht="18.75" x14ac:dyDescent="0.3">
      <c r="A12" s="461" t="s">
        <v>358</v>
      </c>
      <c r="D12" s="426"/>
      <c r="E12" s="426"/>
      <c r="F12" s="426"/>
      <c r="G12" s="426"/>
      <c r="H12" s="426"/>
      <c r="I12" s="426"/>
      <c r="J12" s="426"/>
      <c r="K12" s="426"/>
      <c r="M12" s="1"/>
      <c r="N12" s="1"/>
      <c r="O12" s="1"/>
      <c r="P12" s="1"/>
    </row>
    <row r="13" spans="1:16" s="425" customFormat="1" x14ac:dyDescent="0.3">
      <c r="A13" s="432"/>
      <c r="C13" s="422"/>
      <c r="D13" s="1183" t="s">
        <v>357</v>
      </c>
      <c r="E13" s="1184"/>
      <c r="F13" s="1184"/>
      <c r="G13" s="1184"/>
      <c r="H13" s="1184"/>
      <c r="I13" s="1184"/>
      <c r="J13" s="1184"/>
      <c r="K13" s="1185"/>
      <c r="M13" s="1"/>
      <c r="N13" s="1"/>
      <c r="O13" s="1"/>
      <c r="P13" s="1"/>
    </row>
    <row r="14" spans="1:16" s="425" customFormat="1" x14ac:dyDescent="0.3">
      <c r="A14" s="432"/>
      <c r="C14" s="422"/>
      <c r="D14" s="1174" t="s">
        <v>356</v>
      </c>
      <c r="E14" s="1175"/>
      <c r="F14" s="1175"/>
      <c r="G14" s="1175"/>
      <c r="H14" s="1175"/>
      <c r="I14" s="1176"/>
      <c r="J14" s="426"/>
      <c r="K14" s="449" t="s">
        <v>347</v>
      </c>
      <c r="M14" s="1"/>
      <c r="N14" s="1"/>
      <c r="O14" s="1"/>
      <c r="P14" s="1"/>
    </row>
    <row r="15" spans="1:16" s="425" customFormat="1" ht="15.75" thickBot="1" x14ac:dyDescent="0.35">
      <c r="A15" s="432"/>
      <c r="B15" s="460" t="s">
        <v>355</v>
      </c>
      <c r="C15" s="460"/>
      <c r="D15" s="447" t="s">
        <v>1014</v>
      </c>
      <c r="E15" s="447" t="s">
        <v>1015</v>
      </c>
      <c r="F15" s="447" t="s">
        <v>345</v>
      </c>
      <c r="G15" s="447" t="s">
        <v>345</v>
      </c>
      <c r="H15" s="447" t="s">
        <v>345</v>
      </c>
      <c r="I15" s="446" t="s">
        <v>344</v>
      </c>
      <c r="J15" s="426"/>
      <c r="K15" s="459" t="s">
        <v>354</v>
      </c>
      <c r="M15" s="1"/>
      <c r="N15" s="1"/>
      <c r="O15" s="1"/>
      <c r="P15" s="1"/>
    </row>
    <row r="16" spans="1:16" s="425" customFormat="1" ht="15" thickTop="1" x14ac:dyDescent="0.3">
      <c r="A16" s="432"/>
      <c r="B16" s="458">
        <v>1</v>
      </c>
      <c r="C16" s="457" t="s">
        <v>353</v>
      </c>
      <c r="D16" s="456">
        <v>0</v>
      </c>
      <c r="E16" s="456">
        <v>0</v>
      </c>
      <c r="F16" s="456">
        <v>0</v>
      </c>
      <c r="G16" s="456">
        <v>0</v>
      </c>
      <c r="H16" s="456">
        <v>0</v>
      </c>
      <c r="I16" s="455">
        <f>SUM(D16:H16)</f>
        <v>0</v>
      </c>
      <c r="J16" s="426"/>
      <c r="K16" s="454">
        <v>0</v>
      </c>
      <c r="M16" s="1"/>
      <c r="N16" s="1"/>
      <c r="O16" s="1"/>
      <c r="P16" s="1"/>
    </row>
    <row r="17" spans="1:16" s="425" customFormat="1" x14ac:dyDescent="0.3">
      <c r="A17" s="432"/>
      <c r="B17" s="458">
        <v>2</v>
      </c>
      <c r="C17" s="457" t="s">
        <v>352</v>
      </c>
      <c r="D17" s="456">
        <v>50000</v>
      </c>
      <c r="E17" s="456">
        <v>350000</v>
      </c>
      <c r="F17" s="456">
        <v>0</v>
      </c>
      <c r="G17" s="456">
        <v>0</v>
      </c>
      <c r="H17" s="456">
        <v>0</v>
      </c>
      <c r="I17" s="455">
        <f>SUM(D17:H17)</f>
        <v>400000</v>
      </c>
      <c r="J17" s="426"/>
      <c r="K17" s="454">
        <v>0</v>
      </c>
      <c r="M17" s="1"/>
      <c r="N17" s="1"/>
      <c r="O17" s="1"/>
      <c r="P17" s="1"/>
    </row>
    <row r="18" spans="1:16" s="425" customFormat="1" x14ac:dyDescent="0.3">
      <c r="A18" s="432"/>
      <c r="B18" s="458">
        <v>3</v>
      </c>
      <c r="C18" s="457" t="s">
        <v>351</v>
      </c>
      <c r="D18" s="456">
        <v>0</v>
      </c>
      <c r="E18" s="456">
        <v>0</v>
      </c>
      <c r="F18" s="456">
        <v>0</v>
      </c>
      <c r="G18" s="456">
        <v>0</v>
      </c>
      <c r="H18" s="456">
        <v>0</v>
      </c>
      <c r="I18" s="455">
        <f>SUM(D18:H18)</f>
        <v>0</v>
      </c>
      <c r="J18" s="426"/>
      <c r="K18" s="454">
        <v>0</v>
      </c>
      <c r="M18" s="1"/>
      <c r="N18" s="1"/>
      <c r="O18" s="1"/>
      <c r="P18" s="1"/>
    </row>
    <row r="19" spans="1:16" s="425" customFormat="1" x14ac:dyDescent="0.3">
      <c r="A19" s="432"/>
      <c r="B19" s="458">
        <v>4</v>
      </c>
      <c r="C19" s="457" t="s">
        <v>118</v>
      </c>
      <c r="D19" s="456">
        <v>0</v>
      </c>
      <c r="E19" s="456">
        <v>0</v>
      </c>
      <c r="F19" s="456">
        <v>0</v>
      </c>
      <c r="G19" s="456">
        <v>0</v>
      </c>
      <c r="H19" s="456">
        <v>0</v>
      </c>
      <c r="I19" s="455">
        <f>SUM(D19:H19)</f>
        <v>0</v>
      </c>
      <c r="J19" s="426"/>
      <c r="K19" s="454">
        <v>0</v>
      </c>
      <c r="M19" s="1"/>
      <c r="N19" s="1"/>
      <c r="O19" s="1"/>
      <c r="P19" s="1"/>
    </row>
    <row r="20" spans="1:16" s="425" customFormat="1" x14ac:dyDescent="0.3">
      <c r="A20" s="432"/>
      <c r="B20" s="458">
        <v>5</v>
      </c>
      <c r="C20" s="457" t="s">
        <v>350</v>
      </c>
      <c r="D20" s="456">
        <v>0</v>
      </c>
      <c r="E20" s="456">
        <v>0</v>
      </c>
      <c r="F20" s="456">
        <v>0</v>
      </c>
      <c r="G20" s="456">
        <v>0</v>
      </c>
      <c r="H20" s="456">
        <v>0</v>
      </c>
      <c r="I20" s="455">
        <f>SUM(D20:H20)</f>
        <v>0</v>
      </c>
      <c r="J20" s="426"/>
      <c r="K20" s="454">
        <v>0</v>
      </c>
      <c r="M20" s="1"/>
      <c r="N20" s="1"/>
      <c r="O20" s="1"/>
      <c r="P20" s="1"/>
    </row>
    <row r="21" spans="1:16" s="425" customFormat="1" ht="15" thickBot="1" x14ac:dyDescent="0.35">
      <c r="A21" s="432"/>
      <c r="B21" s="453"/>
      <c r="C21" s="452" t="s">
        <v>349</v>
      </c>
      <c r="D21" s="452">
        <f t="shared" ref="D21:I21" si="0">SUM(D16:D20)</f>
        <v>50000</v>
      </c>
      <c r="E21" s="452">
        <f t="shared" si="0"/>
        <v>350000</v>
      </c>
      <c r="F21" s="452">
        <f t="shared" si="0"/>
        <v>0</v>
      </c>
      <c r="G21" s="452">
        <f t="shared" si="0"/>
        <v>0</v>
      </c>
      <c r="H21" s="452">
        <f t="shared" si="0"/>
        <v>0</v>
      </c>
      <c r="I21" s="451">
        <f t="shared" si="0"/>
        <v>400000</v>
      </c>
      <c r="J21" s="426"/>
      <c r="K21" s="451">
        <f>SUM(K16:K20)</f>
        <v>0</v>
      </c>
      <c r="M21" s="1"/>
      <c r="N21" s="1"/>
      <c r="O21" s="1"/>
      <c r="P21" s="1"/>
    </row>
    <row r="22" spans="1:16" s="1" customFormat="1" ht="19.5" customHeight="1" thickTop="1" x14ac:dyDescent="0.2">
      <c r="A22" s="433"/>
      <c r="B22" s="450"/>
    </row>
    <row r="23" spans="1:16" s="1" customFormat="1" ht="13.5" x14ac:dyDescent="0.25">
      <c r="A23" s="433"/>
      <c r="D23" s="1186" t="s">
        <v>348</v>
      </c>
      <c r="E23" s="1187"/>
      <c r="F23" s="1187"/>
      <c r="G23" s="1187"/>
      <c r="H23" s="1187"/>
      <c r="I23" s="1187"/>
      <c r="J23" s="1187"/>
      <c r="K23" s="1188"/>
    </row>
    <row r="24" spans="1:16" s="425" customFormat="1" x14ac:dyDescent="0.3">
      <c r="A24" s="432"/>
      <c r="C24" s="422"/>
      <c r="D24" s="1174" t="str">
        <f>D14</f>
        <v>Estimated Five Year Development &amp; Maintenance (One-time Investment) Costs</v>
      </c>
      <c r="E24" s="1175"/>
      <c r="F24" s="1175"/>
      <c r="G24" s="1175"/>
      <c r="H24" s="1175"/>
      <c r="I24" s="1176"/>
      <c r="J24" s="426"/>
      <c r="K24" s="449" t="s">
        <v>347</v>
      </c>
      <c r="M24" s="1"/>
      <c r="N24" s="1"/>
      <c r="O24" s="1"/>
      <c r="P24" s="1"/>
    </row>
    <row r="25" spans="1:16" s="1" customFormat="1" ht="15.75" thickBot="1" x14ac:dyDescent="0.25">
      <c r="A25" s="433"/>
      <c r="B25" s="448" t="s">
        <v>346</v>
      </c>
      <c r="C25" s="448"/>
      <c r="D25" s="447" t="s">
        <v>345</v>
      </c>
      <c r="E25" s="447" t="s">
        <v>345</v>
      </c>
      <c r="F25" s="447" t="s">
        <v>345</v>
      </c>
      <c r="G25" s="447" t="s">
        <v>345</v>
      </c>
      <c r="H25" s="447" t="s">
        <v>345</v>
      </c>
      <c r="I25" s="446" t="s">
        <v>344</v>
      </c>
      <c r="K25" s="445" t="str">
        <f>K15</f>
        <v>FY xx-xx</v>
      </c>
    </row>
    <row r="26" spans="1:16" ht="15" thickTop="1" x14ac:dyDescent="0.3">
      <c r="A26" s="443"/>
      <c r="B26" s="444" t="s">
        <v>124</v>
      </c>
      <c r="C26" s="418"/>
      <c r="D26" s="419"/>
      <c r="E26" s="419"/>
      <c r="F26" s="419"/>
      <c r="G26" s="419"/>
      <c r="H26" s="419"/>
      <c r="I26" s="441">
        <f t="shared" ref="I26:I32" si="1">SUM(D26:H26)</f>
        <v>0</v>
      </c>
      <c r="K26" s="418">
        <v>0</v>
      </c>
    </row>
    <row r="27" spans="1:16" x14ac:dyDescent="0.3">
      <c r="A27" s="443"/>
      <c r="B27" s="442" t="s">
        <v>116</v>
      </c>
      <c r="C27" s="418"/>
      <c r="D27" s="419"/>
      <c r="E27" s="419"/>
      <c r="F27" s="419"/>
      <c r="G27" s="419"/>
      <c r="H27" s="419"/>
      <c r="I27" s="441">
        <f t="shared" si="1"/>
        <v>0</v>
      </c>
      <c r="K27" s="418">
        <v>0</v>
      </c>
    </row>
    <row r="28" spans="1:16" x14ac:dyDescent="0.3">
      <c r="A28" s="443"/>
      <c r="B28" s="442" t="s">
        <v>44</v>
      </c>
      <c r="C28" s="418"/>
      <c r="D28" s="419"/>
      <c r="E28" s="419"/>
      <c r="F28" s="419"/>
      <c r="G28" s="419"/>
      <c r="H28" s="419"/>
      <c r="I28" s="441">
        <f t="shared" si="1"/>
        <v>0</v>
      </c>
      <c r="K28" s="418">
        <v>0</v>
      </c>
    </row>
    <row r="29" spans="1:16" x14ac:dyDescent="0.3">
      <c r="A29" s="443"/>
      <c r="B29" s="442" t="s">
        <v>38</v>
      </c>
      <c r="C29" s="418"/>
      <c r="D29" s="419"/>
      <c r="E29" s="419"/>
      <c r="F29" s="418"/>
      <c r="G29" s="418"/>
      <c r="H29" s="418"/>
      <c r="I29" s="441">
        <f t="shared" si="1"/>
        <v>0</v>
      </c>
      <c r="K29" s="418">
        <v>0</v>
      </c>
    </row>
    <row r="30" spans="1:16" x14ac:dyDescent="0.3">
      <c r="A30" s="443"/>
      <c r="B30" s="442" t="s">
        <v>114</v>
      </c>
      <c r="C30" s="418"/>
      <c r="D30" s="419"/>
      <c r="E30" s="419"/>
      <c r="F30" s="418"/>
      <c r="G30" s="418"/>
      <c r="H30" s="418"/>
      <c r="I30" s="441">
        <f t="shared" si="1"/>
        <v>0</v>
      </c>
      <c r="K30" s="418">
        <v>0</v>
      </c>
    </row>
    <row r="31" spans="1:16" x14ac:dyDescent="0.3">
      <c r="A31" s="443"/>
      <c r="B31" s="442" t="s">
        <v>110</v>
      </c>
      <c r="C31" s="418"/>
      <c r="D31" s="419"/>
      <c r="E31" s="419"/>
      <c r="F31" s="418"/>
      <c r="G31" s="418"/>
      <c r="H31" s="418"/>
      <c r="I31" s="441">
        <f t="shared" si="1"/>
        <v>0</v>
      </c>
      <c r="K31" s="418">
        <v>0</v>
      </c>
    </row>
    <row r="32" spans="1:16" x14ac:dyDescent="0.3">
      <c r="A32" s="443"/>
      <c r="B32" s="442" t="s">
        <v>108</v>
      </c>
      <c r="C32" s="418"/>
      <c r="D32" s="419"/>
      <c r="E32" s="419"/>
      <c r="F32" s="418"/>
      <c r="G32" s="418"/>
      <c r="H32" s="418"/>
      <c r="I32" s="441">
        <f t="shared" si="1"/>
        <v>0</v>
      </c>
      <c r="K32" s="418">
        <v>0</v>
      </c>
    </row>
    <row r="33" spans="1:23" s="438" customFormat="1" thickBot="1" x14ac:dyDescent="0.3">
      <c r="A33" s="417"/>
      <c r="C33" s="440" t="s">
        <v>343</v>
      </c>
      <c r="D33" s="440">
        <f t="shared" ref="D33:I33" si="2">SUM(D26:D32)</f>
        <v>0</v>
      </c>
      <c r="E33" s="440">
        <f t="shared" si="2"/>
        <v>0</v>
      </c>
      <c r="F33" s="440">
        <f t="shared" si="2"/>
        <v>0</v>
      </c>
      <c r="G33" s="440">
        <f t="shared" si="2"/>
        <v>0</v>
      </c>
      <c r="H33" s="440">
        <f t="shared" si="2"/>
        <v>0</v>
      </c>
      <c r="I33" s="440">
        <f t="shared" si="2"/>
        <v>0</v>
      </c>
      <c r="J33" s="422"/>
      <c r="K33" s="440">
        <f>SUM(K26:K32)</f>
        <v>0</v>
      </c>
      <c r="M33" s="1"/>
      <c r="N33" s="1"/>
      <c r="O33" s="1"/>
      <c r="P33" s="1"/>
    </row>
    <row r="34" spans="1:23" s="1" customFormat="1" ht="24.75" customHeight="1" thickTop="1" x14ac:dyDescent="0.2">
      <c r="A34" s="433"/>
    </row>
    <row r="35" spans="1:23" s="434" customFormat="1" thickBot="1" x14ac:dyDescent="0.3">
      <c r="A35" s="439"/>
      <c r="B35" s="438"/>
      <c r="C35" s="437" t="s">
        <v>342</v>
      </c>
      <c r="D35" s="436">
        <f>D21-D33</f>
        <v>50000</v>
      </c>
      <c r="E35" s="436">
        <f>E21-E33</f>
        <v>350000</v>
      </c>
      <c r="F35" s="436">
        <f>F21-F33</f>
        <v>0</v>
      </c>
      <c r="G35" s="436">
        <f>G21-G33</f>
        <v>0</v>
      </c>
      <c r="H35" s="436">
        <f>H21-H33</f>
        <v>0</v>
      </c>
      <c r="I35" s="435">
        <f>SUM(D35:E35)</f>
        <v>400000</v>
      </c>
      <c r="K35" s="435">
        <f>K21-K33</f>
        <v>0</v>
      </c>
      <c r="R35" s="434" t="s">
        <v>241</v>
      </c>
    </row>
    <row r="36" spans="1:23" s="1" customFormat="1" ht="13.5" thickTop="1" x14ac:dyDescent="0.2">
      <c r="A36" s="433"/>
    </row>
    <row r="37" spans="1:23" s="425" customFormat="1" x14ac:dyDescent="0.3">
      <c r="A37" s="432"/>
      <c r="C37" s="422"/>
      <c r="D37" s="422"/>
      <c r="E37" s="422"/>
      <c r="F37" s="422"/>
      <c r="G37" s="422"/>
      <c r="H37" s="422"/>
      <c r="I37" s="427"/>
      <c r="J37" s="426"/>
      <c r="K37" s="422"/>
      <c r="M37" s="1"/>
      <c r="N37" s="1"/>
      <c r="O37" s="1"/>
      <c r="P37" s="1"/>
    </row>
    <row r="38" spans="1:23" s="429" customFormat="1" ht="5.0999999999999996" customHeight="1" x14ac:dyDescent="0.2">
      <c r="A38" s="431"/>
      <c r="K38" s="430"/>
      <c r="M38" s="1"/>
      <c r="N38" s="1"/>
      <c r="O38" s="1"/>
      <c r="P38" s="1"/>
    </row>
    <row r="39" spans="1:23" s="425" customFormat="1" ht="18.75" x14ac:dyDescent="0.3">
      <c r="A39" s="428" t="s">
        <v>341</v>
      </c>
      <c r="C39" s="422"/>
      <c r="D39" s="422"/>
      <c r="E39" s="422"/>
      <c r="F39" s="422"/>
      <c r="G39" s="422"/>
      <c r="H39" s="422"/>
      <c r="I39" s="427"/>
      <c r="J39" s="426"/>
      <c r="K39" s="422"/>
      <c r="M39" s="1"/>
      <c r="N39" s="1"/>
      <c r="O39" s="1"/>
      <c r="P39" s="1"/>
    </row>
    <row r="40" spans="1:23" s="425" customFormat="1" ht="18.75" x14ac:dyDescent="0.3">
      <c r="A40" s="428"/>
      <c r="C40" s="422"/>
      <c r="D40" s="422"/>
      <c r="E40" s="422"/>
      <c r="F40" s="422"/>
      <c r="G40" s="422"/>
      <c r="H40" s="422"/>
      <c r="I40" s="427"/>
      <c r="J40" s="426"/>
      <c r="K40" s="422"/>
      <c r="M40" s="1"/>
      <c r="N40" s="1"/>
      <c r="O40" s="1"/>
      <c r="P40" s="1"/>
    </row>
    <row r="41" spans="1:23" s="326" customFormat="1" ht="18.75" x14ac:dyDescent="0.3">
      <c r="A41" s="347" t="s">
        <v>240</v>
      </c>
      <c r="B41" s="369" t="s">
        <v>340</v>
      </c>
    </row>
    <row r="42" spans="1:23" s="326" customFormat="1" ht="17.25" x14ac:dyDescent="0.35">
      <c r="B42" s="344" t="s">
        <v>283</v>
      </c>
      <c r="C42" s="424" t="s">
        <v>339</v>
      </c>
    </row>
    <row r="43" spans="1:23" s="326" customFormat="1" ht="4.5" customHeight="1" x14ac:dyDescent="0.25">
      <c r="B43" s="341"/>
    </row>
    <row r="44" spans="1:23" s="331" customFormat="1" ht="15.75" x14ac:dyDescent="0.25">
      <c r="A44" s="389"/>
      <c r="B44" s="342" t="s">
        <v>1010</v>
      </c>
      <c r="C44" s="423" t="s">
        <v>338</v>
      </c>
      <c r="D44" s="422"/>
      <c r="E44" s="422"/>
      <c r="F44" s="422"/>
      <c r="G44" s="422"/>
      <c r="H44" s="422"/>
      <c r="I44" s="422"/>
      <c r="J44" s="422"/>
      <c r="K44" s="422"/>
      <c r="L44" s="362"/>
      <c r="M44" s="362"/>
      <c r="N44" s="362"/>
      <c r="R44" s="387"/>
      <c r="S44" s="387"/>
      <c r="W44" s="390"/>
    </row>
    <row r="45" spans="1:23" s="331" customFormat="1" ht="5.25" customHeight="1" x14ac:dyDescent="0.25">
      <c r="A45" s="389"/>
      <c r="C45" s="423"/>
      <c r="D45" s="422"/>
      <c r="E45" s="422"/>
      <c r="F45" s="422"/>
      <c r="G45" s="422"/>
      <c r="H45" s="422"/>
      <c r="I45" s="422"/>
      <c r="J45" s="422"/>
      <c r="K45" s="422"/>
      <c r="L45" s="362"/>
      <c r="M45" s="362"/>
      <c r="N45" s="362"/>
      <c r="R45" s="387"/>
      <c r="S45" s="387"/>
    </row>
    <row r="46" spans="1:23" s="331" customFormat="1" ht="15.75" x14ac:dyDescent="0.25">
      <c r="A46" s="389"/>
      <c r="B46" s="342"/>
      <c r="C46" s="423" t="s">
        <v>337</v>
      </c>
      <c r="D46" s="422"/>
      <c r="E46" s="422"/>
      <c r="F46" s="422"/>
      <c r="G46" s="422"/>
      <c r="H46" s="422"/>
      <c r="I46" s="422"/>
      <c r="J46" s="422"/>
      <c r="K46" s="422"/>
      <c r="L46" s="362"/>
      <c r="M46" s="362"/>
      <c r="N46" s="362"/>
      <c r="R46" s="387"/>
      <c r="S46" s="387"/>
    </row>
    <row r="47" spans="1:23" s="331" customFormat="1" ht="5.25" customHeight="1" x14ac:dyDescent="0.25">
      <c r="A47" s="389"/>
      <c r="C47" s="423"/>
      <c r="D47" s="422"/>
      <c r="E47" s="422"/>
      <c r="F47" s="422"/>
      <c r="G47" s="422"/>
      <c r="H47" s="422"/>
      <c r="I47" s="422"/>
      <c r="J47" s="422"/>
      <c r="K47" s="422"/>
      <c r="L47" s="362"/>
      <c r="M47" s="362"/>
      <c r="N47" s="362"/>
      <c r="R47" s="387"/>
      <c r="S47" s="387"/>
    </row>
    <row r="48" spans="1:23" s="326" customFormat="1" ht="18.75" x14ac:dyDescent="0.3">
      <c r="A48" s="347"/>
      <c r="B48" s="344" t="s">
        <v>281</v>
      </c>
      <c r="C48" s="421" t="s">
        <v>334</v>
      </c>
      <c r="D48" s="421" t="s">
        <v>194</v>
      </c>
      <c r="E48" s="421" t="s">
        <v>333</v>
      </c>
      <c r="F48" s="421" t="s">
        <v>171</v>
      </c>
      <c r="G48" s="421" t="s">
        <v>332</v>
      </c>
    </row>
    <row r="49" spans="1:23" s="326" customFormat="1" ht="18.75" x14ac:dyDescent="0.3">
      <c r="A49" s="347"/>
      <c r="C49" s="420"/>
      <c r="D49" s="419"/>
      <c r="E49" s="419"/>
      <c r="F49" s="419"/>
      <c r="G49" s="419"/>
    </row>
    <row r="50" spans="1:23" s="326" customFormat="1" ht="18.75" x14ac:dyDescent="0.3">
      <c r="A50" s="347"/>
      <c r="C50" s="418"/>
      <c r="D50" s="419"/>
      <c r="E50" s="419"/>
      <c r="F50" s="419"/>
      <c r="G50" s="419"/>
    </row>
    <row r="51" spans="1:23" s="326" customFormat="1" ht="18.75" x14ac:dyDescent="0.3">
      <c r="A51" s="347"/>
      <c r="C51" s="418"/>
      <c r="D51" s="419"/>
      <c r="E51" s="419"/>
      <c r="F51" s="418"/>
      <c r="G51" s="418"/>
    </row>
    <row r="52" spans="1:23" s="326" customFormat="1" ht="18.75" x14ac:dyDescent="0.3">
      <c r="A52" s="347"/>
      <c r="C52" s="418"/>
      <c r="D52" s="419"/>
      <c r="E52" s="419"/>
      <c r="F52" s="419"/>
      <c r="G52" s="419"/>
    </row>
    <row r="53" spans="1:23" s="326" customFormat="1" ht="18.75" x14ac:dyDescent="0.3">
      <c r="A53" s="347"/>
      <c r="C53" s="418"/>
      <c r="D53" s="419"/>
      <c r="E53" s="419"/>
      <c r="F53" s="419"/>
      <c r="G53" s="419"/>
    </row>
    <row r="54" spans="1:23" s="326" customFormat="1" ht="18.75" x14ac:dyDescent="0.3">
      <c r="A54" s="347"/>
      <c r="C54" s="418"/>
      <c r="D54" s="419"/>
      <c r="E54" s="419"/>
      <c r="F54" s="418"/>
      <c r="G54" s="418"/>
    </row>
    <row r="55" spans="1:23" s="326" customFormat="1" ht="18.75" x14ac:dyDescent="0.3">
      <c r="A55" s="347"/>
    </row>
    <row r="56" spans="1:23" s="326" customFormat="1" ht="21" customHeight="1" x14ac:dyDescent="0.3">
      <c r="A56" s="347"/>
      <c r="B56" s="344" t="s">
        <v>265</v>
      </c>
      <c r="C56" s="347" t="s">
        <v>336</v>
      </c>
      <c r="D56" s="421"/>
      <c r="E56" s="421"/>
      <c r="F56" s="421"/>
      <c r="G56" s="421"/>
    </row>
    <row r="57" spans="1:23" s="331" customFormat="1" ht="15.75" x14ac:dyDescent="0.25">
      <c r="A57" s="389"/>
      <c r="B57" s="342"/>
      <c r="C57" s="423" t="s">
        <v>335</v>
      </c>
      <c r="D57" s="422"/>
      <c r="E57" s="422"/>
      <c r="F57" s="422"/>
      <c r="G57" s="422"/>
      <c r="H57" s="422"/>
      <c r="I57" s="422"/>
      <c r="J57" s="422"/>
      <c r="K57" s="422"/>
      <c r="L57" s="362"/>
      <c r="M57" s="362"/>
      <c r="N57" s="362"/>
      <c r="R57" s="387"/>
      <c r="S57" s="387"/>
      <c r="W57" s="390"/>
    </row>
    <row r="58" spans="1:23" s="331" customFormat="1" ht="5.25" customHeight="1" x14ac:dyDescent="0.25">
      <c r="A58" s="389"/>
      <c r="C58" s="423"/>
      <c r="D58" s="422"/>
      <c r="E58" s="422"/>
      <c r="F58" s="422"/>
      <c r="G58" s="422"/>
      <c r="H58" s="422"/>
      <c r="I58" s="422"/>
      <c r="J58" s="422"/>
      <c r="K58" s="422"/>
      <c r="L58" s="362"/>
      <c r="M58" s="362"/>
      <c r="N58" s="362"/>
      <c r="R58" s="387"/>
      <c r="S58" s="387"/>
    </row>
    <row r="59" spans="1:23" s="331" customFormat="1" ht="15.75" x14ac:dyDescent="0.25">
      <c r="A59" s="389"/>
      <c r="B59" s="342"/>
      <c r="C59" s="423" t="s">
        <v>262</v>
      </c>
      <c r="E59" s="422"/>
      <c r="F59" s="422"/>
      <c r="G59" s="422"/>
      <c r="H59" s="422"/>
      <c r="I59" s="422"/>
      <c r="J59" s="422"/>
      <c r="K59" s="422"/>
      <c r="L59" s="362"/>
      <c r="M59" s="362"/>
      <c r="N59" s="362"/>
      <c r="R59" s="387"/>
      <c r="S59" s="387"/>
    </row>
    <row r="60" spans="1:23" s="326" customFormat="1" ht="18.75" x14ac:dyDescent="0.3">
      <c r="A60" s="347"/>
      <c r="B60" s="369"/>
    </row>
    <row r="61" spans="1:23" s="331" customFormat="1" ht="5.25" customHeight="1" x14ac:dyDescent="0.25">
      <c r="A61" s="389"/>
      <c r="C61" s="423"/>
      <c r="D61" s="422"/>
      <c r="E61" s="422"/>
      <c r="F61" s="422"/>
      <c r="G61" s="422"/>
      <c r="H61" s="422"/>
      <c r="I61" s="422"/>
      <c r="J61" s="422"/>
      <c r="K61" s="422"/>
      <c r="L61" s="362"/>
      <c r="M61" s="362"/>
      <c r="N61" s="362"/>
      <c r="R61" s="387"/>
      <c r="S61" s="387"/>
    </row>
    <row r="62" spans="1:23" s="326" customFormat="1" ht="18.75" x14ac:dyDescent="0.3">
      <c r="A62" s="347"/>
      <c r="B62" s="344" t="s">
        <v>261</v>
      </c>
      <c r="C62" s="421" t="s">
        <v>334</v>
      </c>
      <c r="D62" s="421" t="s">
        <v>194</v>
      </c>
      <c r="E62" s="421" t="s">
        <v>333</v>
      </c>
      <c r="F62" s="421" t="s">
        <v>171</v>
      </c>
      <c r="G62" s="421" t="s">
        <v>332</v>
      </c>
    </row>
    <row r="63" spans="1:23" s="326" customFormat="1" ht="18.75" x14ac:dyDescent="0.3">
      <c r="A63" s="347"/>
      <c r="C63" s="420"/>
      <c r="D63" s="419"/>
      <c r="E63" s="419"/>
      <c r="F63" s="419"/>
      <c r="G63" s="419"/>
    </row>
    <row r="64" spans="1:23" s="326" customFormat="1" ht="18.75" x14ac:dyDescent="0.3">
      <c r="A64" s="347"/>
      <c r="C64" s="418"/>
      <c r="D64" s="419"/>
      <c r="E64" s="419"/>
      <c r="F64" s="419"/>
      <c r="G64" s="419"/>
    </row>
    <row r="65" spans="1:7" s="326" customFormat="1" ht="18.75" x14ac:dyDescent="0.3">
      <c r="A65" s="347"/>
      <c r="C65" s="418"/>
      <c r="D65" s="419"/>
      <c r="E65" s="419"/>
      <c r="F65" s="418"/>
      <c r="G65" s="418"/>
    </row>
    <row r="66" spans="1:7" s="326" customFormat="1" ht="18.75" x14ac:dyDescent="0.3">
      <c r="A66" s="347"/>
      <c r="C66" s="418"/>
      <c r="D66" s="419"/>
      <c r="E66" s="419"/>
      <c r="F66" s="419"/>
      <c r="G66" s="419"/>
    </row>
    <row r="67" spans="1:7" s="326" customFormat="1" ht="18.75" x14ac:dyDescent="0.3">
      <c r="A67" s="347"/>
      <c r="C67" s="418"/>
      <c r="D67" s="419"/>
      <c r="E67" s="419"/>
      <c r="F67" s="419"/>
      <c r="G67" s="419"/>
    </row>
    <row r="68" spans="1:7" s="326" customFormat="1" ht="18.75" x14ac:dyDescent="0.3">
      <c r="A68" s="347"/>
      <c r="C68" s="418"/>
      <c r="D68" s="419"/>
      <c r="E68" s="419"/>
      <c r="F68" s="418"/>
      <c r="G68" s="418"/>
    </row>
    <row r="69" spans="1:7" s="326" customFormat="1" ht="18.75" x14ac:dyDescent="0.3">
      <c r="A69" s="347"/>
    </row>
  </sheetData>
  <mergeCells count="6">
    <mergeCell ref="D24:I24"/>
    <mergeCell ref="D7:F7"/>
    <mergeCell ref="D9:I9"/>
    <mergeCell ref="D13:K13"/>
    <mergeCell ref="D14:I14"/>
    <mergeCell ref="D23:K23"/>
  </mergeCells>
  <pageMargins left="0.37" right="0.34" top="0.43" bottom="0.49" header="0.28999999999999998" footer="0.25"/>
  <pageSetup paperSize="17" fitToHeight="0" orientation="landscape" r:id="rId1"/>
  <headerFooter alignWithMargins="0">
    <oddFooter>&amp;C&amp;12 Version 8-15-07&amp;RPage &amp;P of &amp;N</oddFooter>
  </headerFooter>
  <rowBreaks count="1" manualBreakCount="1">
    <brk id="37"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B2:C6"/>
  <sheetViews>
    <sheetView view="pageBreakPreview" zoomScale="60" zoomScaleNormal="100" workbookViewId="0">
      <selection activeCell="B5" sqref="B5"/>
    </sheetView>
  </sheetViews>
  <sheetFormatPr defaultColWidth="9.140625" defaultRowHeight="20.25" x14ac:dyDescent="0.3"/>
  <cols>
    <col min="1" max="1" width="4.7109375" style="773" customWidth="1"/>
    <col min="2" max="16384" width="9.140625" style="773"/>
  </cols>
  <sheetData>
    <row r="2" spans="2:3" x14ac:dyDescent="0.3">
      <c r="B2" s="83" t="s">
        <v>522</v>
      </c>
    </row>
    <row r="3" spans="2:3" x14ac:dyDescent="0.3">
      <c r="B3" s="83"/>
    </row>
    <row r="5" spans="2:3" x14ac:dyDescent="0.3">
      <c r="B5" s="773" t="s">
        <v>1067</v>
      </c>
    </row>
    <row r="6" spans="2:3" x14ac:dyDescent="0.3">
      <c r="C6" s="774"/>
    </row>
  </sheetData>
  <pageMargins left="0.37" right="0.2" top="0.28999999999999998" bottom="0.24" header="0.17" footer="0.17"/>
  <pageSetup paperSize="17"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R17"/>
  <sheetViews>
    <sheetView view="pageBreakPreview" topLeftCell="D1" zoomScale="75" zoomScaleNormal="90" zoomScaleSheetLayoutView="75" workbookViewId="0">
      <selection activeCell="R42" sqref="R42"/>
    </sheetView>
  </sheetViews>
  <sheetFormatPr defaultColWidth="9.140625" defaultRowHeight="14.25" x14ac:dyDescent="0.2"/>
  <cols>
    <col min="1" max="1" width="4.42578125" style="250" customWidth="1"/>
    <col min="2" max="2" width="9.7109375" style="250" customWidth="1"/>
    <col min="3" max="3" width="10.140625" style="250" customWidth="1"/>
    <col min="4" max="4" width="9.5703125" style="250" customWidth="1"/>
    <col min="5" max="5" width="11.28515625" style="250" customWidth="1"/>
    <col min="6" max="6" width="10.85546875" style="250" bestFit="1" customWidth="1"/>
    <col min="7" max="8" width="8.5703125" style="250" customWidth="1"/>
    <col min="9" max="9" width="10.5703125" style="250" customWidth="1"/>
    <col min="10" max="11" width="11.28515625" style="250" customWidth="1"/>
    <col min="12" max="12" width="13.42578125" style="522" customWidth="1"/>
    <col min="13" max="13" width="15.5703125" style="522" customWidth="1"/>
    <col min="14" max="14" width="15.140625" style="523" customWidth="1"/>
    <col min="15" max="15" width="15.28515625" style="523" customWidth="1"/>
    <col min="16" max="16" width="15" style="522" customWidth="1"/>
    <col min="17" max="17" width="26.7109375" style="250" customWidth="1"/>
    <col min="18" max="18" width="27.140625" style="250" bestFit="1" customWidth="1"/>
    <col min="19" max="16384" width="9.140625" style="250"/>
  </cols>
  <sheetData>
    <row r="2" spans="2:18" ht="18" x14ac:dyDescent="0.25">
      <c r="B2" s="267" t="s">
        <v>394</v>
      </c>
      <c r="C2" s="266"/>
      <c r="D2" s="266"/>
      <c r="F2" s="266"/>
      <c r="G2" s="266"/>
      <c r="H2" s="266"/>
      <c r="I2" s="266"/>
      <c r="J2" s="266"/>
      <c r="K2" s="266"/>
    </row>
    <row r="3" spans="2:18" ht="18" x14ac:dyDescent="0.2">
      <c r="B3" s="952" t="s">
        <v>802</v>
      </c>
    </row>
    <row r="5" spans="2:18" ht="18" x14ac:dyDescent="0.25">
      <c r="B5" s="267" t="s">
        <v>393</v>
      </c>
    </row>
    <row r="6" spans="2:18" x14ac:dyDescent="0.2">
      <c r="B6" s="250" t="s">
        <v>392</v>
      </c>
    </row>
    <row r="7" spans="2:18" ht="15.75" customHeight="1" x14ac:dyDescent="0.2">
      <c r="B7" s="250" t="s">
        <v>391</v>
      </c>
    </row>
    <row r="8" spans="2:18" x14ac:dyDescent="0.2">
      <c r="B8" s="544" t="s">
        <v>390</v>
      </c>
      <c r="C8" s="543"/>
      <c r="D8" s="543"/>
      <c r="E8" s="543"/>
      <c r="F8" s="543"/>
      <c r="G8" s="543"/>
      <c r="H8" s="543"/>
      <c r="I8" s="543"/>
      <c r="J8" s="543"/>
      <c r="K8" s="543"/>
      <c r="L8" s="542"/>
      <c r="M8" s="541"/>
      <c r="P8" s="541"/>
    </row>
    <row r="9" spans="2:18" ht="15" x14ac:dyDescent="0.25">
      <c r="B9" s="540" t="s">
        <v>389</v>
      </c>
      <c r="C9" s="54"/>
      <c r="D9" s="54"/>
      <c r="E9" s="54"/>
      <c r="F9" s="54"/>
      <c r="G9" s="54"/>
      <c r="H9" s="54"/>
      <c r="I9" s="54"/>
      <c r="J9" s="54"/>
      <c r="K9" s="253"/>
      <c r="L9" s="539" t="s">
        <v>25</v>
      </c>
      <c r="M9" s="54"/>
      <c r="N9" s="539"/>
      <c r="O9" s="54"/>
      <c r="P9" s="538"/>
    </row>
    <row r="10" spans="2:18" s="536" customFormat="1" ht="20.25" customHeight="1" x14ac:dyDescent="0.25">
      <c r="B10" s="1189" t="s">
        <v>388</v>
      </c>
      <c r="C10" s="1189" t="s">
        <v>387</v>
      </c>
      <c r="D10" s="1189" t="s">
        <v>24</v>
      </c>
      <c r="E10" s="1189" t="s">
        <v>23</v>
      </c>
      <c r="F10" s="1189" t="s">
        <v>22</v>
      </c>
      <c r="G10" s="1189" t="s">
        <v>21</v>
      </c>
      <c r="H10" s="1189" t="s">
        <v>194</v>
      </c>
      <c r="I10" s="1189" t="s">
        <v>88</v>
      </c>
      <c r="J10" s="1189" t="s">
        <v>386</v>
      </c>
      <c r="K10" s="1189" t="s">
        <v>385</v>
      </c>
      <c r="L10" s="1191" t="s">
        <v>384</v>
      </c>
      <c r="M10" s="1190" t="s">
        <v>374</v>
      </c>
      <c r="N10" s="1190"/>
      <c r="O10" s="1190" t="s">
        <v>371</v>
      </c>
      <c r="P10" s="1190"/>
      <c r="Q10" s="537" t="s">
        <v>25</v>
      </c>
      <c r="R10" s="537" t="s">
        <v>383</v>
      </c>
    </row>
    <row r="11" spans="2:18" s="532" customFormat="1" ht="41.25" customHeight="1" x14ac:dyDescent="0.25">
      <c r="B11" s="1189"/>
      <c r="C11" s="1189"/>
      <c r="D11" s="1189"/>
      <c r="E11" s="1189"/>
      <c r="F11" s="1189"/>
      <c r="G11" s="1189"/>
      <c r="H11" s="1189"/>
      <c r="I11" s="1189"/>
      <c r="J11" s="1189"/>
      <c r="K11" s="1189"/>
      <c r="L11" s="1192"/>
      <c r="M11" s="535" t="s">
        <v>382</v>
      </c>
      <c r="N11" s="534" t="s">
        <v>381</v>
      </c>
      <c r="O11" s="535" t="s">
        <v>382</v>
      </c>
      <c r="P11" s="534" t="s">
        <v>381</v>
      </c>
      <c r="Q11" s="533" t="s">
        <v>380</v>
      </c>
      <c r="R11" s="533" t="s">
        <v>379</v>
      </c>
    </row>
    <row r="12" spans="2:18" x14ac:dyDescent="0.2">
      <c r="B12" s="531"/>
      <c r="C12" s="531"/>
      <c r="D12" s="531"/>
      <c r="E12" s="531"/>
      <c r="F12" s="531"/>
      <c r="G12" s="531"/>
      <c r="H12" s="531"/>
      <c r="I12" s="531"/>
      <c r="J12" s="531"/>
      <c r="K12" s="531"/>
      <c r="L12" s="531"/>
      <c r="M12" s="530"/>
      <c r="N12" s="529">
        <v>0</v>
      </c>
      <c r="O12" s="530"/>
      <c r="P12" s="529">
        <v>0</v>
      </c>
      <c r="Q12" s="528"/>
      <c r="R12" s="528"/>
    </row>
    <row r="13" spans="2:18" x14ac:dyDescent="0.2">
      <c r="B13" s="531"/>
      <c r="C13" s="531"/>
      <c r="D13" s="531"/>
      <c r="E13" s="531"/>
      <c r="F13" s="531"/>
      <c r="G13" s="531"/>
      <c r="H13" s="531"/>
      <c r="I13" s="531"/>
      <c r="J13" s="531"/>
      <c r="K13" s="531"/>
      <c r="L13" s="531"/>
      <c r="M13" s="530"/>
      <c r="N13" s="529">
        <v>0</v>
      </c>
      <c r="O13" s="530"/>
      <c r="P13" s="529">
        <v>0</v>
      </c>
      <c r="Q13" s="528"/>
      <c r="R13" s="528"/>
    </row>
    <row r="14" spans="2:18" x14ac:dyDescent="0.2">
      <c r="B14" s="531"/>
      <c r="C14" s="531"/>
      <c r="D14" s="531"/>
      <c r="E14" s="531"/>
      <c r="F14" s="531"/>
      <c r="G14" s="531"/>
      <c r="H14" s="531"/>
      <c r="I14" s="531"/>
      <c r="J14" s="531"/>
      <c r="K14" s="531"/>
      <c r="L14" s="531"/>
      <c r="M14" s="530"/>
      <c r="N14" s="529">
        <v>0</v>
      </c>
      <c r="O14" s="530"/>
      <c r="P14" s="529">
        <v>0</v>
      </c>
      <c r="Q14" s="528"/>
      <c r="R14" s="528"/>
    </row>
    <row r="15" spans="2:18" x14ac:dyDescent="0.2">
      <c r="B15" s="531"/>
      <c r="C15" s="531"/>
      <c r="D15" s="531"/>
      <c r="E15" s="531"/>
      <c r="F15" s="531"/>
      <c r="G15" s="531"/>
      <c r="H15" s="531"/>
      <c r="I15" s="531"/>
      <c r="J15" s="531"/>
      <c r="K15" s="531"/>
      <c r="L15" s="531"/>
      <c r="M15" s="530"/>
      <c r="N15" s="529">
        <v>0</v>
      </c>
      <c r="O15" s="530"/>
      <c r="P15" s="529">
        <v>0</v>
      </c>
      <c r="Q15" s="528"/>
      <c r="R15" s="528"/>
    </row>
    <row r="16" spans="2:18" x14ac:dyDescent="0.2">
      <c r="B16" s="531"/>
      <c r="C16" s="531"/>
      <c r="D16" s="531"/>
      <c r="E16" s="531"/>
      <c r="F16" s="531"/>
      <c r="G16" s="531"/>
      <c r="H16" s="531"/>
      <c r="I16" s="531"/>
      <c r="J16" s="531"/>
      <c r="K16" s="531"/>
      <c r="L16" s="531"/>
      <c r="M16" s="530"/>
      <c r="N16" s="529">
        <v>0</v>
      </c>
      <c r="O16" s="530"/>
      <c r="P16" s="529">
        <v>0</v>
      </c>
      <c r="Q16" s="528"/>
      <c r="R16" s="528"/>
    </row>
    <row r="17" spans="2:18" s="266" customFormat="1" ht="19.5" customHeight="1" x14ac:dyDescent="0.25">
      <c r="B17" s="527" t="s">
        <v>364</v>
      </c>
      <c r="C17" s="524"/>
      <c r="D17" s="527"/>
      <c r="E17" s="527"/>
      <c r="F17" s="527"/>
      <c r="G17" s="527"/>
      <c r="H17" s="527"/>
      <c r="I17" s="527"/>
      <c r="J17" s="527"/>
      <c r="K17" s="527"/>
      <c r="L17" s="527"/>
      <c r="M17" s="526">
        <f>SUM(M12:M16)</f>
        <v>0</v>
      </c>
      <c r="N17" s="525">
        <f>SUM(N12:N16)</f>
        <v>0</v>
      </c>
      <c r="O17" s="526">
        <f>SUM(O12:O16)</f>
        <v>0</v>
      </c>
      <c r="P17" s="525">
        <f>SUM(P12:P16)</f>
        <v>0</v>
      </c>
      <c r="Q17" s="524"/>
      <c r="R17" s="524"/>
    </row>
  </sheetData>
  <mergeCells count="13">
    <mergeCell ref="O10:P10"/>
    <mergeCell ref="H10:H11"/>
    <mergeCell ref="I10:I11"/>
    <mergeCell ref="J10:J11"/>
    <mergeCell ref="K10:K11"/>
    <mergeCell ref="L10:L11"/>
    <mergeCell ref="M10:N10"/>
    <mergeCell ref="G10:G11"/>
    <mergeCell ref="B10:B11"/>
    <mergeCell ref="C10:C11"/>
    <mergeCell ref="D10:D11"/>
    <mergeCell ref="E10:E11"/>
    <mergeCell ref="F10:F11"/>
  </mergeCells>
  <pageMargins left="0.16" right="0.16" top="0.39" bottom="0.6" header="0.28000000000000003" footer="0.37"/>
  <pageSetup paperSize="17" scale="92"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3:P31"/>
  <sheetViews>
    <sheetView view="pageBreakPreview" zoomScale="75" zoomScaleNormal="90" zoomScaleSheetLayoutView="75" workbookViewId="0">
      <selection activeCell="D7" sqref="D7"/>
    </sheetView>
  </sheetViews>
  <sheetFormatPr defaultColWidth="9.140625" defaultRowHeight="12.75" x14ac:dyDescent="0.2"/>
  <cols>
    <col min="1" max="1" width="7.140625" style="11" customWidth="1"/>
    <col min="2" max="2" width="71.85546875" style="11" customWidth="1"/>
    <col min="3" max="3" width="12.85546875" style="11" customWidth="1"/>
    <col min="4" max="4" width="34.28515625" style="11" customWidth="1"/>
    <col min="5" max="5" width="35.28515625" style="11" customWidth="1"/>
    <col min="6" max="6" width="18.140625" style="11" customWidth="1"/>
    <col min="7" max="7" width="28.7109375" style="11" customWidth="1"/>
    <col min="8" max="16384" width="9.140625" style="11"/>
  </cols>
  <sheetData>
    <row r="3" spans="2:7" ht="22.5" customHeight="1" x14ac:dyDescent="0.25">
      <c r="B3" s="521" t="s">
        <v>378</v>
      </c>
      <c r="C3" s="521"/>
      <c r="D3" s="520"/>
      <c r="E3" s="520"/>
      <c r="F3" s="520"/>
    </row>
    <row r="4" spans="2:7" ht="23.25" customHeight="1" x14ac:dyDescent="0.25">
      <c r="B4" s="952" t="s">
        <v>802</v>
      </c>
      <c r="C4" s="324"/>
    </row>
    <row r="5" spans="2:7" ht="23.25" customHeight="1" thickBot="1" x14ac:dyDescent="0.25">
      <c r="B5" s="514"/>
      <c r="C5" s="514"/>
    </row>
    <row r="6" spans="2:7" ht="23.25" customHeight="1" thickBot="1" x14ac:dyDescent="0.25">
      <c r="B6" s="510" t="s">
        <v>377</v>
      </c>
      <c r="C6" s="510"/>
      <c r="D6" s="508" t="s">
        <v>376</v>
      </c>
    </row>
    <row r="7" spans="2:7" s="514" customFormat="1" ht="36" customHeight="1" x14ac:dyDescent="0.2">
      <c r="B7" s="519" t="s">
        <v>375</v>
      </c>
      <c r="C7" s="519"/>
      <c r="D7" s="966" t="s">
        <v>1012</v>
      </c>
    </row>
    <row r="8" spans="2:7" s="514" customFormat="1" ht="22.5" customHeight="1" x14ac:dyDescent="0.2">
      <c r="B8" s="518"/>
      <c r="C8" s="518"/>
      <c r="D8" s="518"/>
    </row>
    <row r="9" spans="2:7" s="514" customFormat="1" ht="22.5" customHeight="1" thickBot="1" x14ac:dyDescent="0.25">
      <c r="B9" s="517" t="s">
        <v>374</v>
      </c>
      <c r="C9" s="517"/>
      <c r="D9" s="515"/>
      <c r="E9" s="515"/>
      <c r="F9" s="516"/>
      <c r="G9" s="515"/>
    </row>
    <row r="10" spans="2:7" s="504" customFormat="1" ht="66" customHeight="1" thickBot="1" x14ac:dyDescent="0.3">
      <c r="B10" s="510" t="s">
        <v>370</v>
      </c>
      <c r="C10" s="509" t="s">
        <v>369</v>
      </c>
      <c r="D10" s="508" t="s">
        <v>373</v>
      </c>
      <c r="E10" s="507" t="s">
        <v>372</v>
      </c>
      <c r="F10" s="506" t="s">
        <v>366</v>
      </c>
      <c r="G10" s="505" t="s">
        <v>365</v>
      </c>
    </row>
    <row r="11" spans="2:7" s="3" customFormat="1" ht="32.1" customHeight="1" x14ac:dyDescent="0.2">
      <c r="B11" s="503"/>
      <c r="C11" s="503"/>
      <c r="D11" s="502"/>
      <c r="E11" s="501"/>
      <c r="F11" s="501"/>
      <c r="G11" s="500"/>
    </row>
    <row r="12" spans="2:7" s="3" customFormat="1" ht="32.1" customHeight="1" x14ac:dyDescent="0.2">
      <c r="B12" s="499"/>
      <c r="C12" s="499"/>
      <c r="D12" s="498"/>
      <c r="E12" s="49"/>
      <c r="F12" s="49"/>
      <c r="G12" s="497"/>
    </row>
    <row r="13" spans="2:7" s="3" customFormat="1" ht="32.1" customHeight="1" x14ac:dyDescent="0.2">
      <c r="B13" s="499"/>
      <c r="C13" s="499"/>
      <c r="D13" s="498"/>
      <c r="E13" s="49"/>
      <c r="F13" s="49"/>
      <c r="G13" s="497"/>
    </row>
    <row r="14" spans="2:7" s="3" customFormat="1" ht="32.1" customHeight="1" x14ac:dyDescent="0.2">
      <c r="B14" s="499"/>
      <c r="C14" s="499"/>
      <c r="D14" s="498"/>
      <c r="E14" s="49"/>
      <c r="F14" s="49"/>
      <c r="G14" s="497"/>
    </row>
    <row r="15" spans="2:7" s="3" customFormat="1" ht="32.1" customHeight="1" thickBot="1" x14ac:dyDescent="0.25">
      <c r="B15" s="496"/>
      <c r="C15" s="496"/>
      <c r="D15" s="495"/>
      <c r="E15" s="494"/>
      <c r="F15" s="494"/>
      <c r="G15" s="493"/>
    </row>
    <row r="16" spans="2:7" s="34" customFormat="1" ht="32.1" customHeight="1" thickBot="1" x14ac:dyDescent="0.3">
      <c r="B16" s="492" t="s">
        <v>364</v>
      </c>
      <c r="C16" s="492"/>
      <c r="D16" s="491">
        <f>SUM(D11:D15)</f>
        <v>0</v>
      </c>
      <c r="E16" s="490">
        <f>SUM(E11:E15)</f>
        <v>0</v>
      </c>
      <c r="F16" s="490"/>
      <c r="G16" s="489"/>
    </row>
    <row r="17" spans="2:16" s="34" customFormat="1" ht="38.25" customHeight="1" x14ac:dyDescent="0.25">
      <c r="B17" s="492"/>
      <c r="C17" s="492"/>
      <c r="D17" s="513"/>
      <c r="E17" s="513"/>
      <c r="F17" s="513"/>
      <c r="G17" s="512"/>
    </row>
    <row r="18" spans="2:16" s="511" customFormat="1" ht="22.5" customHeight="1" thickBot="1" x14ac:dyDescent="0.3">
      <c r="B18" s="511" t="s">
        <v>371</v>
      </c>
    </row>
    <row r="19" spans="2:16" s="504" customFormat="1" ht="66" customHeight="1" thickBot="1" x14ac:dyDescent="0.3">
      <c r="B19" s="510" t="s">
        <v>370</v>
      </c>
      <c r="C19" s="509" t="s">
        <v>369</v>
      </c>
      <c r="D19" s="508" t="s">
        <v>368</v>
      </c>
      <c r="E19" s="507" t="s">
        <v>367</v>
      </c>
      <c r="F19" s="506" t="s">
        <v>366</v>
      </c>
      <c r="G19" s="505" t="s">
        <v>365</v>
      </c>
    </row>
    <row r="20" spans="2:16" s="3" customFormat="1" ht="32.1" customHeight="1" x14ac:dyDescent="0.2">
      <c r="B20" s="503"/>
      <c r="C20" s="503"/>
      <c r="D20" s="502"/>
      <c r="E20" s="501"/>
      <c r="F20" s="501"/>
      <c r="G20" s="500"/>
    </row>
    <row r="21" spans="2:16" s="3" customFormat="1" ht="32.1" customHeight="1" x14ac:dyDescent="0.2">
      <c r="B21" s="499"/>
      <c r="C21" s="499"/>
      <c r="D21" s="498"/>
      <c r="E21" s="49"/>
      <c r="F21" s="49"/>
      <c r="G21" s="497"/>
    </row>
    <row r="22" spans="2:16" s="3" customFormat="1" ht="32.1" customHeight="1" x14ac:dyDescent="0.2">
      <c r="B22" s="499"/>
      <c r="C22" s="499"/>
      <c r="D22" s="498"/>
      <c r="E22" s="49"/>
      <c r="F22" s="49"/>
      <c r="G22" s="497"/>
    </row>
    <row r="23" spans="2:16" s="3" customFormat="1" ht="32.1" customHeight="1" x14ac:dyDescent="0.2">
      <c r="B23" s="499"/>
      <c r="C23" s="499"/>
      <c r="D23" s="498"/>
      <c r="E23" s="49"/>
      <c r="F23" s="49"/>
      <c r="G23" s="497"/>
    </row>
    <row r="24" spans="2:16" s="3" customFormat="1" ht="32.1" customHeight="1" thickBot="1" x14ac:dyDescent="0.25">
      <c r="B24" s="496"/>
      <c r="C24" s="496"/>
      <c r="D24" s="495"/>
      <c r="E24" s="494"/>
      <c r="F24" s="494"/>
      <c r="G24" s="493"/>
    </row>
    <row r="25" spans="2:16" s="34" customFormat="1" ht="32.1" customHeight="1" thickBot="1" x14ac:dyDescent="0.3">
      <c r="B25" s="492" t="s">
        <v>364</v>
      </c>
      <c r="C25" s="492"/>
      <c r="D25" s="491">
        <f>SUM(D20:D24)</f>
        <v>0</v>
      </c>
      <c r="E25" s="490">
        <f>SUM(E20:E24)</f>
        <v>0</v>
      </c>
      <c r="F25" s="490"/>
      <c r="G25" s="489"/>
    </row>
    <row r="26" spans="2:16" s="3" customFormat="1" ht="14.25" x14ac:dyDescent="0.2"/>
    <row r="27" spans="2:16" s="3" customFormat="1" ht="14.25" x14ac:dyDescent="0.2">
      <c r="B27" s="1193" t="s">
        <v>363</v>
      </c>
      <c r="C27" s="1193"/>
      <c r="D27" s="1193"/>
      <c r="E27" s="1193"/>
      <c r="F27" s="1193"/>
      <c r="G27" s="1193"/>
      <c r="H27" s="1193"/>
      <c r="I27" s="1193"/>
      <c r="J27" s="1193"/>
      <c r="K27" s="1193"/>
      <c r="L27" s="1193"/>
      <c r="M27" s="1193"/>
      <c r="N27" s="1193"/>
      <c r="O27" s="1193"/>
      <c r="P27" s="1193"/>
    </row>
    <row r="28" spans="2:16" s="3" customFormat="1" ht="14.25" x14ac:dyDescent="0.2">
      <c r="B28" s="3" t="s">
        <v>362</v>
      </c>
    </row>
    <row r="29" spans="2:16" s="3" customFormat="1" ht="14.25" x14ac:dyDescent="0.2"/>
    <row r="30" spans="2:16" s="3" customFormat="1" ht="14.25" x14ac:dyDescent="0.2"/>
    <row r="31" spans="2:16" ht="14.25" x14ac:dyDescent="0.2">
      <c r="B31" s="3"/>
      <c r="C31" s="3"/>
      <c r="D31" s="3"/>
      <c r="E31" s="3"/>
      <c r="F31" s="3"/>
      <c r="G31" s="3"/>
      <c r="H31" s="3"/>
      <c r="I31" s="3"/>
      <c r="J31" s="3"/>
      <c r="K31" s="3"/>
      <c r="L31" s="3"/>
      <c r="M31" s="3"/>
      <c r="N31" s="3"/>
      <c r="O31" s="3"/>
      <c r="P31" s="3"/>
    </row>
  </sheetData>
  <mergeCells count="1">
    <mergeCell ref="B27:P27"/>
  </mergeCells>
  <printOptions horizontalCentered="1"/>
  <pageMargins left="0.19" right="0.24" top="0.55000000000000004" bottom="0.56000000000000005" header="0.35" footer="0.2"/>
  <pageSetup paperSize="17" scale="9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Y22"/>
  <sheetViews>
    <sheetView showGridLines="0" view="pageBreakPreview" topLeftCell="L4" zoomScale="98" zoomScaleNormal="100" zoomScaleSheetLayoutView="98" workbookViewId="0">
      <selection activeCell="R18" sqref="R18:R19"/>
    </sheetView>
  </sheetViews>
  <sheetFormatPr defaultRowHeight="15" x14ac:dyDescent="0.25"/>
  <cols>
    <col min="1" max="1" width="3.5703125" customWidth="1"/>
    <col min="2" max="2" width="11.5703125" customWidth="1"/>
    <col min="5" max="5" width="23" customWidth="1"/>
    <col min="8" max="8" width="10.5703125" customWidth="1"/>
    <col min="9" max="9" width="21.5703125" customWidth="1"/>
    <col min="11" max="12" width="11" bestFit="1" customWidth="1"/>
    <col min="14" max="14" width="16.5703125" customWidth="1"/>
    <col min="18" max="18" width="14.140625" customWidth="1"/>
    <col min="19" max="19" width="7.140625" customWidth="1"/>
    <col min="22" max="22" width="11.85546875" customWidth="1"/>
    <col min="25" max="25" width="25.5703125" customWidth="1"/>
  </cols>
  <sheetData>
    <row r="1" spans="2:25" ht="18.75" customHeight="1" x14ac:dyDescent="0.25"/>
    <row r="2" spans="2:25" ht="18" x14ac:dyDescent="0.25">
      <c r="B2" s="267" t="s">
        <v>546</v>
      </c>
      <c r="C2" s="265"/>
      <c r="D2" s="267"/>
      <c r="E2" s="265"/>
      <c r="F2" s="265"/>
      <c r="G2" s="265"/>
      <c r="H2" s="265"/>
      <c r="I2" s="265"/>
      <c r="J2" s="265"/>
      <c r="K2" s="265"/>
      <c r="L2" s="265"/>
      <c r="M2" s="265"/>
      <c r="N2" s="813"/>
      <c r="O2" s="814"/>
      <c r="P2" s="813"/>
      <c r="Q2" s="813"/>
      <c r="R2" s="813"/>
      <c r="S2" s="814"/>
      <c r="T2" s="813"/>
      <c r="U2" s="813"/>
      <c r="V2" s="813"/>
      <c r="W2" s="813"/>
      <c r="X2" s="813"/>
      <c r="Y2" s="265"/>
    </row>
    <row r="3" spans="2:25" ht="18" x14ac:dyDescent="0.25">
      <c r="B3" s="952" t="s">
        <v>802</v>
      </c>
      <c r="C3" s="810"/>
      <c r="D3" s="810"/>
      <c r="E3" s="810"/>
      <c r="F3" s="810"/>
      <c r="G3" s="810"/>
      <c r="H3" s="810"/>
      <c r="I3" s="810"/>
      <c r="J3" s="810"/>
      <c r="K3" s="810"/>
      <c r="L3" s="810"/>
      <c r="M3" s="810"/>
      <c r="N3" s="810"/>
      <c r="O3" s="810"/>
      <c r="P3" s="810"/>
      <c r="Q3" s="810"/>
      <c r="R3" s="810"/>
      <c r="S3" s="810"/>
      <c r="T3" s="810"/>
      <c r="U3" s="810"/>
      <c r="V3" s="810"/>
      <c r="W3" s="810"/>
      <c r="X3" s="810"/>
      <c r="Y3" s="810"/>
    </row>
    <row r="4" spans="2:25" ht="15.75" thickBot="1" x14ac:dyDescent="0.3">
      <c r="B4" s="810"/>
      <c r="C4" s="810"/>
      <c r="D4" s="810"/>
      <c r="E4" s="810"/>
      <c r="F4" s="810"/>
      <c r="G4" s="810"/>
      <c r="H4" s="810"/>
      <c r="I4" s="810"/>
      <c r="J4" s="810"/>
      <c r="K4" s="810"/>
      <c r="L4" s="810"/>
      <c r="M4" s="810"/>
      <c r="N4" s="810"/>
      <c r="O4" s="810"/>
      <c r="P4" s="810"/>
      <c r="Q4" s="810"/>
      <c r="R4" s="810"/>
      <c r="S4" s="810"/>
      <c r="T4" s="810"/>
      <c r="U4" s="810"/>
      <c r="V4" s="810"/>
      <c r="W4" s="810"/>
      <c r="X4" s="810"/>
      <c r="Y4" s="810"/>
    </row>
    <row r="5" spans="2:25" ht="32.450000000000003" customHeight="1" thickBot="1" x14ac:dyDescent="0.3">
      <c r="B5" s="809" t="s">
        <v>544</v>
      </c>
      <c r="C5" s="808"/>
      <c r="D5" s="808"/>
      <c r="E5" s="808"/>
      <c r="F5" s="808"/>
      <c r="G5" s="808"/>
      <c r="H5" s="808"/>
      <c r="I5" s="808"/>
      <c r="J5" s="808"/>
      <c r="K5" s="808"/>
      <c r="L5" s="808"/>
      <c r="M5" s="808"/>
      <c r="N5" s="1216" t="s">
        <v>573</v>
      </c>
      <c r="O5" s="1217"/>
      <c r="P5" s="1217"/>
      <c r="Q5" s="1218"/>
      <c r="R5" s="1216" t="s">
        <v>567</v>
      </c>
      <c r="S5" s="1217"/>
      <c r="T5" s="1217"/>
      <c r="U5" s="1218"/>
      <c r="V5" s="1219" t="s">
        <v>543</v>
      </c>
      <c r="W5" s="1220"/>
      <c r="X5" s="1220"/>
      <c r="Y5" s="1221"/>
    </row>
    <row r="6" spans="2:25" x14ac:dyDescent="0.25">
      <c r="B6" s="1212" t="s">
        <v>542</v>
      </c>
      <c r="C6" s="1194" t="s">
        <v>541</v>
      </c>
      <c r="D6" s="1194" t="s">
        <v>545</v>
      </c>
      <c r="E6" s="1194" t="s">
        <v>539</v>
      </c>
      <c r="F6" s="1214" t="s">
        <v>334</v>
      </c>
      <c r="G6" s="1194" t="s">
        <v>519</v>
      </c>
      <c r="H6" s="1194" t="s">
        <v>171</v>
      </c>
      <c r="I6" s="1194" t="s">
        <v>538</v>
      </c>
      <c r="J6" s="1194" t="s">
        <v>537</v>
      </c>
      <c r="K6" s="1206" t="s">
        <v>536</v>
      </c>
      <c r="L6" s="1207"/>
      <c r="M6" s="1230"/>
      <c r="N6" s="1229" t="s">
        <v>535</v>
      </c>
      <c r="O6" s="1210" t="s">
        <v>532</v>
      </c>
      <c r="P6" s="1198" t="s">
        <v>534</v>
      </c>
      <c r="Q6" s="1200" t="s">
        <v>530</v>
      </c>
      <c r="R6" s="1202" t="s">
        <v>533</v>
      </c>
      <c r="S6" s="1198" t="s">
        <v>532</v>
      </c>
      <c r="T6" s="1204" t="s">
        <v>531</v>
      </c>
      <c r="U6" s="1200" t="s">
        <v>530</v>
      </c>
      <c r="V6" s="1196" t="s">
        <v>529</v>
      </c>
      <c r="W6" s="1222" t="s">
        <v>528</v>
      </c>
      <c r="X6" s="1222" t="s">
        <v>527</v>
      </c>
      <c r="Y6" s="1224" t="s">
        <v>526</v>
      </c>
    </row>
    <row r="7" spans="2:25" ht="39" thickBot="1" x14ac:dyDescent="0.3">
      <c r="B7" s="1213"/>
      <c r="C7" s="1195"/>
      <c r="D7" s="1195"/>
      <c r="E7" s="1195"/>
      <c r="F7" s="1215"/>
      <c r="G7" s="1195"/>
      <c r="H7" s="1195"/>
      <c r="I7" s="1195"/>
      <c r="J7" s="1195"/>
      <c r="K7" s="807" t="s">
        <v>525</v>
      </c>
      <c r="L7" s="806" t="s">
        <v>524</v>
      </c>
      <c r="M7" s="805" t="s">
        <v>523</v>
      </c>
      <c r="N7" s="1209"/>
      <c r="O7" s="1211"/>
      <c r="P7" s="1199"/>
      <c r="Q7" s="1201"/>
      <c r="R7" s="1203"/>
      <c r="S7" s="1199"/>
      <c r="T7" s="1205"/>
      <c r="U7" s="1201"/>
      <c r="V7" s="1226"/>
      <c r="W7" s="1227"/>
      <c r="X7" s="1227"/>
      <c r="Y7" s="1228"/>
    </row>
    <row r="8" spans="2:25" ht="42" customHeight="1" x14ac:dyDescent="0.25">
      <c r="B8" s="1008" t="s">
        <v>798</v>
      </c>
      <c r="C8" s="1005" t="s">
        <v>40</v>
      </c>
      <c r="D8" s="1005" t="s">
        <v>40</v>
      </c>
      <c r="E8" s="1002" t="s">
        <v>799</v>
      </c>
      <c r="F8" s="1003" t="s">
        <v>788</v>
      </c>
      <c r="G8" s="1003" t="s">
        <v>784</v>
      </c>
      <c r="H8" s="1005">
        <v>2799</v>
      </c>
      <c r="I8" s="1004" t="s">
        <v>1056</v>
      </c>
      <c r="J8" s="1005"/>
      <c r="K8" s="1006">
        <v>39427</v>
      </c>
      <c r="L8" s="1006">
        <v>42714</v>
      </c>
      <c r="M8" s="1025">
        <v>9</v>
      </c>
      <c r="N8" s="878">
        <v>386300</v>
      </c>
      <c r="O8" s="802"/>
      <c r="P8" s="801">
        <v>0</v>
      </c>
      <c r="Q8" s="800"/>
      <c r="R8" s="879">
        <v>386300</v>
      </c>
      <c r="S8" s="802"/>
      <c r="T8" s="801">
        <v>0</v>
      </c>
      <c r="U8" s="800"/>
      <c r="V8" s="799">
        <f>R8-N8</f>
        <v>0</v>
      </c>
      <c r="W8" s="798">
        <v>0</v>
      </c>
      <c r="X8" s="797">
        <v>0</v>
      </c>
      <c r="Y8" s="968"/>
    </row>
    <row r="9" spans="2:25" ht="40.5" customHeight="1" x14ac:dyDescent="0.25">
      <c r="B9" s="1009" t="s">
        <v>798</v>
      </c>
      <c r="C9" s="867" t="s">
        <v>40</v>
      </c>
      <c r="D9" s="867" t="s">
        <v>40</v>
      </c>
      <c r="E9" s="882" t="s">
        <v>799</v>
      </c>
      <c r="F9" s="869" t="s">
        <v>788</v>
      </c>
      <c r="G9" s="869" t="s">
        <v>784</v>
      </c>
      <c r="H9" s="867">
        <v>2799</v>
      </c>
      <c r="I9" s="867" t="s">
        <v>801</v>
      </c>
      <c r="J9" s="867"/>
      <c r="K9" s="867"/>
      <c r="L9" s="867"/>
      <c r="M9" s="1026"/>
      <c r="N9" s="855">
        <v>994800</v>
      </c>
      <c r="O9" s="794"/>
      <c r="P9" s="793">
        <v>0</v>
      </c>
      <c r="Q9" s="792"/>
      <c r="R9" s="877">
        <v>497400</v>
      </c>
      <c r="S9" s="794"/>
      <c r="T9" s="793">
        <v>0</v>
      </c>
      <c r="U9" s="792"/>
      <c r="V9" s="791">
        <f>R9-N9</f>
        <v>-497400</v>
      </c>
      <c r="W9" s="790">
        <v>0</v>
      </c>
      <c r="X9" s="789">
        <v>0</v>
      </c>
      <c r="Y9" s="883" t="s">
        <v>1078</v>
      </c>
    </row>
    <row r="10" spans="2:25" ht="192" customHeight="1" x14ac:dyDescent="0.25">
      <c r="B10" s="860"/>
      <c r="C10" s="867"/>
      <c r="D10" s="867"/>
      <c r="E10" s="1029" t="s">
        <v>1018</v>
      </c>
      <c r="F10" s="869" t="s">
        <v>788</v>
      </c>
      <c r="G10" s="869" t="s">
        <v>784</v>
      </c>
      <c r="H10" s="857"/>
      <c r="I10" s="867" t="s">
        <v>1019</v>
      </c>
      <c r="J10" s="867"/>
      <c r="K10" s="867"/>
      <c r="L10" s="867"/>
      <c r="M10" s="1026"/>
      <c r="N10" s="877"/>
      <c r="O10" s="794"/>
      <c r="P10" s="793">
        <v>0</v>
      </c>
      <c r="Q10" s="792"/>
      <c r="R10" s="877"/>
      <c r="S10" s="794"/>
      <c r="T10" s="793">
        <v>0</v>
      </c>
      <c r="U10" s="792"/>
      <c r="V10" s="791">
        <f t="shared" ref="V10" si="0">R10-N10</f>
        <v>0</v>
      </c>
      <c r="W10" s="790">
        <v>0</v>
      </c>
      <c r="X10" s="789">
        <v>0</v>
      </c>
      <c r="Y10" s="883" t="s">
        <v>1057</v>
      </c>
    </row>
    <row r="11" spans="2:25" ht="15.75" thickBot="1" x14ac:dyDescent="0.3">
      <c r="B11" s="1010"/>
      <c r="C11" s="1011"/>
      <c r="D11" s="1011"/>
      <c r="E11" s="1012"/>
      <c r="F11" s="1013"/>
      <c r="G11" s="1014"/>
      <c r="H11" s="1015"/>
      <c r="I11" s="1011"/>
      <c r="J11" s="1011"/>
      <c r="K11" s="1011"/>
      <c r="L11" s="1011"/>
      <c r="M11" s="1028"/>
      <c r="N11" s="1016"/>
      <c r="O11" s="783"/>
      <c r="P11" s="782"/>
      <c r="Q11" s="1017"/>
      <c r="R11" s="784"/>
      <c r="S11" s="783"/>
      <c r="T11" s="782"/>
      <c r="U11" s="1017"/>
      <c r="V11" s="781"/>
      <c r="W11" s="780"/>
      <c r="X11" s="1018"/>
      <c r="Y11" s="1019"/>
    </row>
    <row r="12" spans="2:25" ht="15.75" thickBot="1" x14ac:dyDescent="0.3">
      <c r="B12" s="985"/>
      <c r="C12" s="985"/>
      <c r="D12" s="985"/>
      <c r="E12" s="985"/>
      <c r="F12" s="985"/>
      <c r="G12" s="985"/>
      <c r="H12" s="985"/>
      <c r="I12" s="985"/>
      <c r="J12" s="985"/>
      <c r="K12" s="985"/>
      <c r="L12" s="985"/>
      <c r="M12" s="985"/>
      <c r="N12" s="778">
        <f t="shared" ref="N12:X12" si="1">SUM(N8:N11)</f>
        <v>1381100</v>
      </c>
      <c r="O12" s="778">
        <f t="shared" si="1"/>
        <v>0</v>
      </c>
      <c r="P12" s="778">
        <f t="shared" si="1"/>
        <v>0</v>
      </c>
      <c r="Q12" s="778">
        <f t="shared" si="1"/>
        <v>0</v>
      </c>
      <c r="R12" s="778">
        <f t="shared" si="1"/>
        <v>883700</v>
      </c>
      <c r="S12" s="778">
        <f t="shared" si="1"/>
        <v>0</v>
      </c>
      <c r="T12" s="778">
        <f t="shared" si="1"/>
        <v>0</v>
      </c>
      <c r="U12" s="778">
        <f t="shared" si="1"/>
        <v>0</v>
      </c>
      <c r="V12" s="778">
        <f t="shared" si="1"/>
        <v>-497400</v>
      </c>
      <c r="W12" s="778">
        <f t="shared" si="1"/>
        <v>0</v>
      </c>
      <c r="X12" s="1023">
        <f t="shared" si="1"/>
        <v>0</v>
      </c>
      <c r="Y12" s="775"/>
    </row>
    <row r="13" spans="2:25" x14ac:dyDescent="0.25">
      <c r="B13" s="1001"/>
      <c r="C13" s="1001"/>
      <c r="D13" s="1001"/>
      <c r="E13" s="1001"/>
      <c r="F13" s="1001"/>
      <c r="G13" s="1001"/>
      <c r="H13" s="1001"/>
      <c r="I13" s="1001"/>
      <c r="J13" s="1001"/>
      <c r="K13" s="1001"/>
      <c r="L13" s="1001"/>
      <c r="M13" s="1001"/>
      <c r="N13" s="1001"/>
      <c r="O13" s="1001"/>
      <c r="P13" s="1001"/>
      <c r="Q13" s="1001"/>
      <c r="R13" s="1001"/>
      <c r="S13" s="1001"/>
      <c r="T13" s="1001"/>
      <c r="U13" s="812"/>
      <c r="V13" s="1001"/>
      <c r="W13" s="1001"/>
      <c r="X13" s="1001"/>
      <c r="Y13" s="1001"/>
    </row>
    <row r="14" spans="2:25" ht="6.95" customHeight="1" thickBot="1" x14ac:dyDescent="0.3">
      <c r="B14" s="1001"/>
      <c r="C14" s="1001"/>
      <c r="D14" s="811"/>
      <c r="E14" s="1001"/>
      <c r="F14" s="1001"/>
      <c r="G14" s="1001"/>
      <c r="H14" s="1001"/>
      <c r="I14" s="1001"/>
      <c r="J14" s="1001"/>
      <c r="K14" s="1001"/>
      <c r="L14" s="1001"/>
      <c r="M14" s="1001"/>
      <c r="N14" s="1001"/>
      <c r="O14" s="1001"/>
      <c r="P14" s="1001"/>
      <c r="Q14" s="1001"/>
      <c r="R14" s="1001"/>
      <c r="S14" s="1001"/>
      <c r="T14" s="1001"/>
      <c r="U14" s="1001"/>
      <c r="V14" s="1001"/>
      <c r="W14" s="1001"/>
      <c r="X14" s="1001"/>
      <c r="Y14" s="1001"/>
    </row>
    <row r="15" spans="2:25" ht="31.5" customHeight="1" thickBot="1" x14ac:dyDescent="0.3">
      <c r="B15" s="809" t="s">
        <v>544</v>
      </c>
      <c r="C15" s="808"/>
      <c r="D15" s="808"/>
      <c r="E15" s="808"/>
      <c r="F15" s="808"/>
      <c r="G15" s="808"/>
      <c r="H15" s="808"/>
      <c r="I15" s="808"/>
      <c r="J15" s="808"/>
      <c r="K15" s="808"/>
      <c r="L15" s="808"/>
      <c r="M15" s="808"/>
      <c r="N15" s="1216" t="s">
        <v>567</v>
      </c>
      <c r="O15" s="1217"/>
      <c r="P15" s="1217"/>
      <c r="Q15" s="1218"/>
      <c r="R15" s="1216" t="s">
        <v>800</v>
      </c>
      <c r="S15" s="1217"/>
      <c r="T15" s="1217"/>
      <c r="U15" s="1218"/>
      <c r="V15" s="1219" t="s">
        <v>543</v>
      </c>
      <c r="W15" s="1220"/>
      <c r="X15" s="1220"/>
      <c r="Y15" s="1221"/>
    </row>
    <row r="16" spans="2:25" x14ac:dyDescent="0.25">
      <c r="B16" s="1212" t="s">
        <v>542</v>
      </c>
      <c r="C16" s="1194" t="s">
        <v>541</v>
      </c>
      <c r="D16" s="1194" t="s">
        <v>540</v>
      </c>
      <c r="E16" s="1194" t="s">
        <v>539</v>
      </c>
      <c r="F16" s="1214" t="s">
        <v>334</v>
      </c>
      <c r="G16" s="1194" t="s">
        <v>519</v>
      </c>
      <c r="H16" s="1194" t="s">
        <v>171</v>
      </c>
      <c r="I16" s="1194" t="s">
        <v>538</v>
      </c>
      <c r="J16" s="1194" t="s">
        <v>537</v>
      </c>
      <c r="K16" s="1206" t="s">
        <v>536</v>
      </c>
      <c r="L16" s="1207"/>
      <c r="M16" s="1207"/>
      <c r="N16" s="1208" t="s">
        <v>535</v>
      </c>
      <c r="O16" s="1210" t="s">
        <v>532</v>
      </c>
      <c r="P16" s="1198" t="s">
        <v>534</v>
      </c>
      <c r="Q16" s="1200" t="s">
        <v>530</v>
      </c>
      <c r="R16" s="1202" t="s">
        <v>533</v>
      </c>
      <c r="S16" s="1198" t="s">
        <v>532</v>
      </c>
      <c r="T16" s="1204" t="s">
        <v>531</v>
      </c>
      <c r="U16" s="1200" t="s">
        <v>530</v>
      </c>
      <c r="V16" s="1196" t="s">
        <v>529</v>
      </c>
      <c r="W16" s="1222" t="s">
        <v>528</v>
      </c>
      <c r="X16" s="1222" t="s">
        <v>527</v>
      </c>
      <c r="Y16" s="1224" t="s">
        <v>526</v>
      </c>
    </row>
    <row r="17" spans="2:25" ht="39" thickBot="1" x14ac:dyDescent="0.3">
      <c r="B17" s="1213"/>
      <c r="C17" s="1195"/>
      <c r="D17" s="1195"/>
      <c r="E17" s="1195"/>
      <c r="F17" s="1215"/>
      <c r="G17" s="1195"/>
      <c r="H17" s="1195"/>
      <c r="I17" s="1195"/>
      <c r="J17" s="1195"/>
      <c r="K17" s="807" t="s">
        <v>525</v>
      </c>
      <c r="L17" s="806" t="s">
        <v>524</v>
      </c>
      <c r="M17" s="1024" t="s">
        <v>523</v>
      </c>
      <c r="N17" s="1209"/>
      <c r="O17" s="1211"/>
      <c r="P17" s="1199"/>
      <c r="Q17" s="1201"/>
      <c r="R17" s="1203"/>
      <c r="S17" s="1199"/>
      <c r="T17" s="1205"/>
      <c r="U17" s="1201"/>
      <c r="V17" s="1197"/>
      <c r="W17" s="1223"/>
      <c r="X17" s="1223"/>
      <c r="Y17" s="1225"/>
    </row>
    <row r="18" spans="2:25" ht="125.25" customHeight="1" x14ac:dyDescent="0.25">
      <c r="B18" s="1008" t="s">
        <v>798</v>
      </c>
      <c r="C18" s="1005" t="s">
        <v>40</v>
      </c>
      <c r="D18" s="1005" t="s">
        <v>40</v>
      </c>
      <c r="E18" s="1002" t="s">
        <v>799</v>
      </c>
      <c r="F18" s="1003" t="s">
        <v>788</v>
      </c>
      <c r="G18" s="1003" t="s">
        <v>784</v>
      </c>
      <c r="H18" s="1005">
        <v>2799</v>
      </c>
      <c r="I18" s="1004" t="s">
        <v>1056</v>
      </c>
      <c r="J18" s="1005"/>
      <c r="K18" s="1006">
        <v>39427</v>
      </c>
      <c r="L18" s="1006">
        <v>42714</v>
      </c>
      <c r="M18" s="1025">
        <v>9</v>
      </c>
      <c r="N18" s="879">
        <v>386300</v>
      </c>
      <c r="O18" s="802"/>
      <c r="P18" s="801">
        <v>0</v>
      </c>
      <c r="Q18" s="800"/>
      <c r="R18" s="879">
        <v>386300</v>
      </c>
      <c r="S18" s="802"/>
      <c r="T18" s="801">
        <v>0</v>
      </c>
      <c r="U18" s="1030"/>
      <c r="V18" s="799">
        <f>R18-N18</f>
        <v>0</v>
      </c>
      <c r="W18" s="1036">
        <v>0</v>
      </c>
      <c r="X18" s="1037">
        <v>0</v>
      </c>
      <c r="Y18" s="968" t="s">
        <v>1031</v>
      </c>
    </row>
    <row r="19" spans="2:25" ht="48" customHeight="1" x14ac:dyDescent="0.25">
      <c r="B19" s="1009" t="s">
        <v>798</v>
      </c>
      <c r="C19" s="867" t="s">
        <v>40</v>
      </c>
      <c r="D19" s="867" t="s">
        <v>40</v>
      </c>
      <c r="E19" s="882" t="s">
        <v>799</v>
      </c>
      <c r="F19" s="869" t="s">
        <v>788</v>
      </c>
      <c r="G19" s="869" t="s">
        <v>784</v>
      </c>
      <c r="H19" s="867">
        <v>2799</v>
      </c>
      <c r="I19" s="867" t="s">
        <v>801</v>
      </c>
      <c r="J19" s="867"/>
      <c r="K19" s="867"/>
      <c r="L19" s="867"/>
      <c r="M19" s="1026"/>
      <c r="N19" s="877">
        <v>497400</v>
      </c>
      <c r="O19" s="794"/>
      <c r="P19" s="793">
        <v>0</v>
      </c>
      <c r="Q19" s="792"/>
      <c r="R19" s="877">
        <v>497400</v>
      </c>
      <c r="S19" s="794"/>
      <c r="T19" s="793">
        <v>0</v>
      </c>
      <c r="U19" s="1031"/>
      <c r="V19" s="791">
        <f t="shared" ref="V19:V21" si="2">R19-N19</f>
        <v>0</v>
      </c>
      <c r="W19" s="1034">
        <v>0</v>
      </c>
      <c r="X19" s="1035">
        <v>0</v>
      </c>
      <c r="Y19" s="788"/>
    </row>
    <row r="20" spans="2:25" ht="180.75" customHeight="1" x14ac:dyDescent="0.25">
      <c r="B20" s="856"/>
      <c r="C20" s="867"/>
      <c r="D20" s="857"/>
      <c r="E20" s="1029" t="s">
        <v>1018</v>
      </c>
      <c r="F20" s="869" t="s">
        <v>788</v>
      </c>
      <c r="G20" s="869" t="s">
        <v>784</v>
      </c>
      <c r="H20" s="857"/>
      <c r="I20" s="867" t="s">
        <v>1019</v>
      </c>
      <c r="J20" s="867"/>
      <c r="K20" s="867"/>
      <c r="L20" s="867"/>
      <c r="M20" s="1026"/>
      <c r="N20" s="877"/>
      <c r="O20" s="794"/>
      <c r="P20" s="793">
        <v>0</v>
      </c>
      <c r="Q20" s="792"/>
      <c r="R20" s="877"/>
      <c r="S20" s="794"/>
      <c r="T20" s="793">
        <v>0</v>
      </c>
      <c r="U20" s="1031"/>
      <c r="V20" s="791">
        <f t="shared" si="2"/>
        <v>0</v>
      </c>
      <c r="W20" s="1034">
        <v>0</v>
      </c>
      <c r="X20" s="1035">
        <v>0</v>
      </c>
      <c r="Y20" s="883" t="s">
        <v>1057</v>
      </c>
    </row>
    <row r="21" spans="2:25" ht="15.75" thickBot="1" x14ac:dyDescent="0.3">
      <c r="B21" s="1020"/>
      <c r="C21" s="786"/>
      <c r="D21" s="1021"/>
      <c r="E21" s="1022"/>
      <c r="F21" s="1021"/>
      <c r="G21" s="1021"/>
      <c r="H21" s="1021"/>
      <c r="I21" s="786"/>
      <c r="J21" s="786"/>
      <c r="K21" s="786"/>
      <c r="L21" s="786"/>
      <c r="M21" s="1027"/>
      <c r="N21" s="784"/>
      <c r="O21" s="783"/>
      <c r="P21" s="782">
        <v>0</v>
      </c>
      <c r="Q21" s="1017"/>
      <c r="R21" s="784"/>
      <c r="S21" s="783"/>
      <c r="T21" s="782">
        <v>0</v>
      </c>
      <c r="U21" s="1032"/>
      <c r="V21" s="781">
        <f t="shared" si="2"/>
        <v>0</v>
      </c>
      <c r="W21" s="1038">
        <v>0</v>
      </c>
      <c r="X21" s="1039">
        <v>0</v>
      </c>
      <c r="Y21" s="779"/>
    </row>
    <row r="22" spans="2:25" ht="15.75" thickBot="1" x14ac:dyDescent="0.3">
      <c r="B22" s="985"/>
      <c r="C22" s="985"/>
      <c r="D22" s="985"/>
      <c r="E22" s="985"/>
      <c r="F22" s="985"/>
      <c r="G22" s="985"/>
      <c r="H22" s="985"/>
      <c r="I22" s="985"/>
      <c r="J22" s="985"/>
      <c r="K22" s="985"/>
      <c r="L22" s="985"/>
      <c r="M22" s="985"/>
      <c r="N22" s="778">
        <f>SUM(N18:N21)</f>
        <v>883700</v>
      </c>
      <c r="O22" s="778">
        <f t="shared" ref="O22:X22" si="3">SUM(O18:O21)</f>
        <v>0</v>
      </c>
      <c r="P22" s="778">
        <f t="shared" si="3"/>
        <v>0</v>
      </c>
      <c r="Q22" s="778">
        <f t="shared" si="3"/>
        <v>0</v>
      </c>
      <c r="R22" s="778">
        <f t="shared" si="3"/>
        <v>883700</v>
      </c>
      <c r="S22" s="778">
        <f t="shared" si="3"/>
        <v>0</v>
      </c>
      <c r="T22" s="778">
        <f t="shared" si="3"/>
        <v>0</v>
      </c>
      <c r="U22" s="778">
        <f t="shared" si="3"/>
        <v>0</v>
      </c>
      <c r="V22" s="1007">
        <f t="shared" si="3"/>
        <v>0</v>
      </c>
      <c r="W22" s="1007">
        <f t="shared" si="3"/>
        <v>0</v>
      </c>
      <c r="X22" s="1033">
        <f t="shared" si="3"/>
        <v>0</v>
      </c>
      <c r="Y22" s="775"/>
    </row>
  </sheetData>
  <mergeCells count="50">
    <mergeCell ref="G6:G7"/>
    <mergeCell ref="H6:H7"/>
    <mergeCell ref="I6:I7"/>
    <mergeCell ref="J6:J7"/>
    <mergeCell ref="K6:M6"/>
    <mergeCell ref="B6:B7"/>
    <mergeCell ref="C6:C7"/>
    <mergeCell ref="D6:D7"/>
    <mergeCell ref="E6:E7"/>
    <mergeCell ref="F6:F7"/>
    <mergeCell ref="N5:Q5"/>
    <mergeCell ref="R5:U5"/>
    <mergeCell ref="V5:Y5"/>
    <mergeCell ref="W6:W7"/>
    <mergeCell ref="O6:O7"/>
    <mergeCell ref="N6:N7"/>
    <mergeCell ref="W16:W17"/>
    <mergeCell ref="X16:X17"/>
    <mergeCell ref="Y16:Y17"/>
    <mergeCell ref="T6:T7"/>
    <mergeCell ref="U6:U7"/>
    <mergeCell ref="V6:V7"/>
    <mergeCell ref="X6:X7"/>
    <mergeCell ref="Y6:Y7"/>
    <mergeCell ref="N15:Q15"/>
    <mergeCell ref="R15:U15"/>
    <mergeCell ref="V15:Y15"/>
    <mergeCell ref="Q6:Q7"/>
    <mergeCell ref="R6:R7"/>
    <mergeCell ref="S6:S7"/>
    <mergeCell ref="P6:P7"/>
    <mergeCell ref="B16:B17"/>
    <mergeCell ref="C16:C17"/>
    <mergeCell ref="D16:D17"/>
    <mergeCell ref="E16:E17"/>
    <mergeCell ref="F16:F17"/>
    <mergeCell ref="G16:G17"/>
    <mergeCell ref="H16:H17"/>
    <mergeCell ref="I16:I17"/>
    <mergeCell ref="J16:J17"/>
    <mergeCell ref="V16:V17"/>
    <mergeCell ref="P16:P17"/>
    <mergeCell ref="Q16:Q17"/>
    <mergeCell ref="R16:R17"/>
    <mergeCell ref="S16:S17"/>
    <mergeCell ref="T16:T17"/>
    <mergeCell ref="U16:U17"/>
    <mergeCell ref="K16:M16"/>
    <mergeCell ref="N16:N17"/>
    <mergeCell ref="O16:O17"/>
  </mergeCells>
  <pageMargins left="0.2" right="0.2" top="0.35" bottom="0.26" header="0.3" footer="0.17"/>
  <pageSetup paperSize="17" scale="7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Y34"/>
  <sheetViews>
    <sheetView view="pageBreakPreview" topLeftCell="E13" zoomScale="90" zoomScaleNormal="100" zoomScaleSheetLayoutView="90" workbookViewId="0">
      <selection activeCell="V21" sqref="V21"/>
    </sheetView>
  </sheetViews>
  <sheetFormatPr defaultColWidth="9.140625" defaultRowHeight="12.75" x14ac:dyDescent="0.2"/>
  <cols>
    <col min="1" max="1" width="6" style="815" customWidth="1"/>
    <col min="2" max="2" width="11.42578125" style="815" customWidth="1"/>
    <col min="3" max="3" width="9.28515625" style="815" customWidth="1"/>
    <col min="4" max="4" width="9.5703125" style="815" customWidth="1"/>
    <col min="5" max="5" width="38.28515625" style="815" bestFit="1" customWidth="1"/>
    <col min="6" max="6" width="6.42578125" style="815" customWidth="1"/>
    <col min="7" max="7" width="9.7109375" style="815" customWidth="1"/>
    <col min="8" max="8" width="10.5703125" style="815" bestFit="1" customWidth="1"/>
    <col min="9" max="9" width="18.5703125" style="815" customWidth="1"/>
    <col min="10" max="10" width="5.85546875" style="815" customWidth="1"/>
    <col min="11" max="12" width="12" style="815" customWidth="1"/>
    <col min="13" max="13" width="8.140625" style="815" customWidth="1"/>
    <col min="14" max="14" width="15.28515625" style="816" bestFit="1" customWidth="1"/>
    <col min="15" max="15" width="6" style="817" customWidth="1"/>
    <col min="16" max="16" width="9.28515625" style="816" customWidth="1"/>
    <col min="17" max="17" width="8.85546875" style="816" customWidth="1"/>
    <col min="18" max="18" width="10.85546875" style="817" customWidth="1"/>
    <col min="19" max="19" width="5.85546875" style="816" customWidth="1"/>
    <col min="20" max="20" width="11" style="816" customWidth="1"/>
    <col min="21" max="21" width="8.7109375" style="816" customWidth="1"/>
    <col min="22" max="22" width="11.42578125" style="815" customWidth="1"/>
    <col min="23" max="23" width="9.140625" style="815"/>
    <col min="24" max="24" width="8.42578125" style="815" customWidth="1"/>
    <col min="25" max="25" width="20.42578125" style="815" customWidth="1"/>
    <col min="26" max="16384" width="9.140625" style="815"/>
  </cols>
  <sheetData>
    <row r="1" spans="2:25" ht="19.5" customHeight="1" x14ac:dyDescent="0.2"/>
    <row r="2" spans="2:25" ht="18" x14ac:dyDescent="0.25">
      <c r="B2" s="267" t="s">
        <v>570</v>
      </c>
      <c r="D2" s="2"/>
    </row>
    <row r="3" spans="2:25" ht="21.75" customHeight="1" x14ac:dyDescent="0.2">
      <c r="B3" s="952" t="s">
        <v>802</v>
      </c>
    </row>
    <row r="4" spans="2:25" ht="13.5" thickBot="1" x14ac:dyDescent="0.25"/>
    <row r="5" spans="2:25" s="832" customFormat="1" ht="57" customHeight="1" thickBot="1" x14ac:dyDescent="0.3">
      <c r="B5" s="1216" t="s">
        <v>544</v>
      </c>
      <c r="C5" s="1217"/>
      <c r="D5" s="1217"/>
      <c r="E5" s="1217"/>
      <c r="F5" s="1217"/>
      <c r="G5" s="1217"/>
      <c r="H5" s="1217"/>
      <c r="I5" s="1217"/>
      <c r="J5" s="1217"/>
      <c r="K5" s="1217"/>
      <c r="L5" s="1217"/>
      <c r="M5" s="1218"/>
      <c r="N5" s="1216" t="s">
        <v>573</v>
      </c>
      <c r="O5" s="1217"/>
      <c r="P5" s="1217"/>
      <c r="Q5" s="1218"/>
      <c r="R5" s="1216" t="s">
        <v>567</v>
      </c>
      <c r="S5" s="1217"/>
      <c r="T5" s="1217"/>
      <c r="U5" s="1218"/>
      <c r="V5" s="1219" t="s">
        <v>566</v>
      </c>
      <c r="W5" s="1220"/>
      <c r="X5" s="1220"/>
      <c r="Y5" s="1221"/>
    </row>
    <row r="6" spans="2:25" s="834" customFormat="1" ht="27" customHeight="1" x14ac:dyDescent="0.25">
      <c r="B6" s="1212" t="s">
        <v>542</v>
      </c>
      <c r="C6" s="1194" t="s">
        <v>541</v>
      </c>
      <c r="D6" s="1194" t="s">
        <v>569</v>
      </c>
      <c r="E6" s="1194" t="s">
        <v>539</v>
      </c>
      <c r="F6" s="1214" t="s">
        <v>334</v>
      </c>
      <c r="G6" s="1194" t="s">
        <v>519</v>
      </c>
      <c r="H6" s="1194" t="s">
        <v>564</v>
      </c>
      <c r="I6" s="1194" t="s">
        <v>538</v>
      </c>
      <c r="J6" s="1194" t="s">
        <v>537</v>
      </c>
      <c r="K6" s="1206" t="s">
        <v>536</v>
      </c>
      <c r="L6" s="1207"/>
      <c r="M6" s="1230"/>
      <c r="N6" s="1208" t="s">
        <v>535</v>
      </c>
      <c r="O6" s="1210" t="s">
        <v>532</v>
      </c>
      <c r="P6" s="1198" t="s">
        <v>534</v>
      </c>
      <c r="Q6" s="1200" t="s">
        <v>530</v>
      </c>
      <c r="R6" s="1202" t="s">
        <v>533</v>
      </c>
      <c r="S6" s="1198" t="s">
        <v>532</v>
      </c>
      <c r="T6" s="1204" t="s">
        <v>531</v>
      </c>
      <c r="U6" s="1200" t="s">
        <v>530</v>
      </c>
      <c r="V6" s="1196" t="s">
        <v>529</v>
      </c>
      <c r="W6" s="1222" t="s">
        <v>528</v>
      </c>
      <c r="X6" s="1222" t="s">
        <v>527</v>
      </c>
      <c r="Y6" s="1224" t="s">
        <v>526</v>
      </c>
    </row>
    <row r="7" spans="2:25" s="833" customFormat="1" ht="27" customHeight="1" thickBot="1" x14ac:dyDescent="0.3">
      <c r="B7" s="1213"/>
      <c r="C7" s="1195"/>
      <c r="D7" s="1195"/>
      <c r="E7" s="1195"/>
      <c r="F7" s="1215"/>
      <c r="G7" s="1195"/>
      <c r="H7" s="1195"/>
      <c r="I7" s="1195"/>
      <c r="J7" s="1195"/>
      <c r="K7" s="807" t="s">
        <v>525</v>
      </c>
      <c r="L7" s="806" t="s">
        <v>524</v>
      </c>
      <c r="M7" s="805" t="s">
        <v>523</v>
      </c>
      <c r="N7" s="1209"/>
      <c r="O7" s="1211"/>
      <c r="P7" s="1199"/>
      <c r="Q7" s="1201"/>
      <c r="R7" s="1203"/>
      <c r="S7" s="1199"/>
      <c r="T7" s="1205"/>
      <c r="U7" s="1201"/>
      <c r="V7" s="1197"/>
      <c r="W7" s="1223"/>
      <c r="X7" s="1223"/>
      <c r="Y7" s="1225"/>
    </row>
    <row r="8" spans="2:25" s="828" customFormat="1" ht="70.5" customHeight="1" x14ac:dyDescent="0.2">
      <c r="B8" s="858" t="s">
        <v>783</v>
      </c>
      <c r="C8" s="859" t="s">
        <v>40</v>
      </c>
      <c r="D8" s="859" t="s">
        <v>40</v>
      </c>
      <c r="E8" s="1040" t="s">
        <v>787</v>
      </c>
      <c r="F8" s="864" t="s">
        <v>788</v>
      </c>
      <c r="G8" s="864" t="s">
        <v>784</v>
      </c>
      <c r="H8" s="862">
        <v>2761</v>
      </c>
      <c r="I8" s="965" t="s">
        <v>789</v>
      </c>
      <c r="J8" s="804"/>
      <c r="K8" s="804"/>
      <c r="L8" s="804"/>
      <c r="M8" s="804"/>
      <c r="N8" s="876">
        <v>209262</v>
      </c>
      <c r="O8" s="802"/>
      <c r="P8" s="801">
        <f t="shared" ref="P8:P12" si="0">N8*O8</f>
        <v>0</v>
      </c>
      <c r="Q8" s="829"/>
      <c r="R8" s="803">
        <v>223910.2</v>
      </c>
      <c r="S8" s="802"/>
      <c r="T8" s="801">
        <f t="shared" ref="T8:T12" si="1">R8*S8</f>
        <v>0</v>
      </c>
      <c r="U8" s="827"/>
      <c r="V8" s="1034">
        <f t="shared" ref="V8:V12" si="2">R8-N8</f>
        <v>14648.200000000012</v>
      </c>
      <c r="W8" s="1034">
        <f t="shared" ref="W8:W12" si="3">T8-P8</f>
        <v>0</v>
      </c>
      <c r="X8" s="1044">
        <f t="shared" ref="X8:X12" si="4">U8-Q8</f>
        <v>0</v>
      </c>
      <c r="Y8" s="1059" t="s">
        <v>1058</v>
      </c>
    </row>
    <row r="9" spans="2:25" ht="28.5" customHeight="1" x14ac:dyDescent="0.2">
      <c r="B9" s="860" t="s">
        <v>785</v>
      </c>
      <c r="C9" s="861" t="s">
        <v>40</v>
      </c>
      <c r="D9" s="861" t="s">
        <v>40</v>
      </c>
      <c r="E9" s="865" t="s">
        <v>790</v>
      </c>
      <c r="F9" s="864" t="s">
        <v>788</v>
      </c>
      <c r="G9" s="864" t="s">
        <v>784</v>
      </c>
      <c r="H9" s="862">
        <v>2761</v>
      </c>
      <c r="I9" s="965" t="s">
        <v>791</v>
      </c>
      <c r="J9" s="796"/>
      <c r="K9" s="796"/>
      <c r="L9" s="796"/>
      <c r="M9" s="796"/>
      <c r="N9" s="877">
        <v>5886</v>
      </c>
      <c r="O9" s="794"/>
      <c r="P9" s="793">
        <f t="shared" si="0"/>
        <v>0</v>
      </c>
      <c r="Q9" s="827"/>
      <c r="R9" s="795">
        <v>5886</v>
      </c>
      <c r="S9" s="794"/>
      <c r="T9" s="793">
        <f t="shared" si="1"/>
        <v>0</v>
      </c>
      <c r="U9" s="827"/>
      <c r="V9" s="1034">
        <f t="shared" si="2"/>
        <v>0</v>
      </c>
      <c r="W9" s="1034">
        <f t="shared" si="3"/>
        <v>0</v>
      </c>
      <c r="X9" s="1044">
        <f t="shared" si="4"/>
        <v>0</v>
      </c>
      <c r="Y9" s="1060"/>
    </row>
    <row r="10" spans="2:25" ht="66" customHeight="1" x14ac:dyDescent="0.2">
      <c r="B10" s="860" t="s">
        <v>786</v>
      </c>
      <c r="C10" s="861" t="s">
        <v>40</v>
      </c>
      <c r="D10" s="861" t="s">
        <v>40</v>
      </c>
      <c r="E10" s="866" t="s">
        <v>792</v>
      </c>
      <c r="F10" s="864" t="s">
        <v>788</v>
      </c>
      <c r="G10" s="864" t="s">
        <v>784</v>
      </c>
      <c r="H10" s="862">
        <v>2761</v>
      </c>
      <c r="I10" s="965" t="s">
        <v>793</v>
      </c>
      <c r="J10" s="796"/>
      <c r="K10" s="796"/>
      <c r="L10" s="796"/>
      <c r="M10" s="796"/>
      <c r="N10" s="877">
        <v>47512.24</v>
      </c>
      <c r="O10" s="794"/>
      <c r="P10" s="793">
        <f t="shared" si="0"/>
        <v>0</v>
      </c>
      <c r="Q10" s="827"/>
      <c r="R10" s="795">
        <v>49887.85</v>
      </c>
      <c r="S10" s="794"/>
      <c r="T10" s="793">
        <f t="shared" si="1"/>
        <v>0</v>
      </c>
      <c r="U10" s="827"/>
      <c r="V10" s="1034">
        <f t="shared" si="2"/>
        <v>2375.6100000000006</v>
      </c>
      <c r="W10" s="1034">
        <f t="shared" si="3"/>
        <v>0</v>
      </c>
      <c r="X10" s="1044">
        <f t="shared" si="4"/>
        <v>0</v>
      </c>
      <c r="Y10" s="1059" t="s">
        <v>1058</v>
      </c>
    </row>
    <row r="11" spans="2:25" s="2" customFormat="1" ht="17.25" customHeight="1" x14ac:dyDescent="0.2">
      <c r="B11" s="860" t="s">
        <v>794</v>
      </c>
      <c r="C11" s="861" t="s">
        <v>40</v>
      </c>
      <c r="D11" s="861" t="s">
        <v>40</v>
      </c>
      <c r="E11" s="863" t="s">
        <v>795</v>
      </c>
      <c r="F11" s="864" t="s">
        <v>788</v>
      </c>
      <c r="G11" s="864" t="s">
        <v>784</v>
      </c>
      <c r="H11" s="862">
        <v>4921</v>
      </c>
      <c r="I11" s="862" t="s">
        <v>796</v>
      </c>
      <c r="J11" s="796"/>
      <c r="K11" s="796"/>
      <c r="L11" s="796"/>
      <c r="M11" s="796"/>
      <c r="N11" s="877">
        <v>1444.25</v>
      </c>
      <c r="O11" s="794"/>
      <c r="P11" s="793">
        <f t="shared" si="0"/>
        <v>0</v>
      </c>
      <c r="Q11" s="827"/>
      <c r="R11" s="795">
        <v>1444</v>
      </c>
      <c r="S11" s="794"/>
      <c r="T11" s="793">
        <f t="shared" si="1"/>
        <v>0</v>
      </c>
      <c r="U11" s="827"/>
      <c r="V11" s="1034">
        <f t="shared" si="2"/>
        <v>-0.25</v>
      </c>
      <c r="W11" s="1034">
        <f t="shared" si="3"/>
        <v>0</v>
      </c>
      <c r="X11" s="1044">
        <f t="shared" si="4"/>
        <v>0</v>
      </c>
      <c r="Y11" s="1060"/>
    </row>
    <row r="12" spans="2:25" ht="17.25" customHeight="1" thickBot="1" x14ac:dyDescent="0.25">
      <c r="B12" s="787"/>
      <c r="C12" s="785"/>
      <c r="D12" s="785"/>
      <c r="E12" s="785"/>
      <c r="F12" s="786"/>
      <c r="G12" s="785"/>
      <c r="H12" s="785"/>
      <c r="I12" s="785"/>
      <c r="J12" s="785"/>
      <c r="K12" s="785"/>
      <c r="L12" s="785"/>
      <c r="M12" s="785"/>
      <c r="N12" s="784"/>
      <c r="O12" s="783"/>
      <c r="P12" s="782">
        <f t="shared" si="0"/>
        <v>0</v>
      </c>
      <c r="Q12" s="826"/>
      <c r="R12" s="784"/>
      <c r="S12" s="783"/>
      <c r="T12" s="782">
        <f t="shared" si="1"/>
        <v>0</v>
      </c>
      <c r="U12" s="827"/>
      <c r="V12" s="781">
        <f t="shared" si="2"/>
        <v>0</v>
      </c>
      <c r="W12" s="1038">
        <f t="shared" si="3"/>
        <v>0</v>
      </c>
      <c r="X12" s="1045">
        <f t="shared" si="4"/>
        <v>0</v>
      </c>
      <c r="Y12" s="779"/>
    </row>
    <row r="13" spans="2:25" ht="17.25" customHeight="1" thickBot="1" x14ac:dyDescent="0.25">
      <c r="B13" s="11"/>
      <c r="C13" s="11"/>
      <c r="D13" s="11"/>
      <c r="E13" s="11"/>
      <c r="F13" s="11"/>
      <c r="G13" s="11"/>
      <c r="H13" s="11"/>
      <c r="I13" s="11"/>
      <c r="J13" s="11"/>
      <c r="K13" s="11"/>
      <c r="L13" s="11"/>
      <c r="M13" s="11"/>
      <c r="N13" s="778">
        <f>SUM(N8:N12)</f>
        <v>264104.49</v>
      </c>
      <c r="O13" s="777"/>
      <c r="P13" s="776">
        <f>SUM(P8:P12)</f>
        <v>0</v>
      </c>
      <c r="Q13" s="776">
        <f>SUM(Q8:Q12)</f>
        <v>0</v>
      </c>
      <c r="R13" s="778">
        <f>SUM(R8:R12)</f>
        <v>281128.05</v>
      </c>
      <c r="S13" s="777"/>
      <c r="T13" s="776">
        <f>SUM(T8:T12)</f>
        <v>0</v>
      </c>
      <c r="U13" s="825">
        <f>SUM(U8:U12)</f>
        <v>0</v>
      </c>
      <c r="V13" s="1041">
        <f>SUM(V8:V12)</f>
        <v>17023.560000000012</v>
      </c>
      <c r="W13" s="1042">
        <f>SUM(W8:W12)</f>
        <v>0</v>
      </c>
      <c r="X13" s="1043">
        <f>SUM(X8:X12)</f>
        <v>0</v>
      </c>
      <c r="Y13" s="775"/>
    </row>
    <row r="14" spans="2:25" ht="24.75" customHeight="1" thickBot="1" x14ac:dyDescent="0.25"/>
    <row r="15" spans="2:25" s="832" customFormat="1" ht="57" customHeight="1" thickBot="1" x14ac:dyDescent="0.3">
      <c r="B15" s="1216" t="s">
        <v>568</v>
      </c>
      <c r="C15" s="1217"/>
      <c r="D15" s="1217"/>
      <c r="E15" s="1217"/>
      <c r="F15" s="1217"/>
      <c r="G15" s="1217"/>
      <c r="H15" s="1217"/>
      <c r="I15" s="1217"/>
      <c r="J15" s="1217"/>
      <c r="K15" s="1217"/>
      <c r="L15" s="1217"/>
      <c r="M15" s="1218"/>
      <c r="N15" s="1216" t="s">
        <v>567</v>
      </c>
      <c r="O15" s="1217"/>
      <c r="P15" s="1217"/>
      <c r="Q15" s="1218"/>
      <c r="R15" s="1216" t="s">
        <v>800</v>
      </c>
      <c r="S15" s="1217"/>
      <c r="T15" s="1217"/>
      <c r="U15" s="1218"/>
      <c r="V15" s="1219" t="s">
        <v>566</v>
      </c>
      <c r="W15" s="1220"/>
      <c r="X15" s="1220"/>
      <c r="Y15" s="1221"/>
    </row>
    <row r="16" spans="2:25" s="831" customFormat="1" ht="27" customHeight="1" x14ac:dyDescent="0.2">
      <c r="B16" s="1212" t="s">
        <v>542</v>
      </c>
      <c r="C16" s="1194" t="s">
        <v>541</v>
      </c>
      <c r="D16" s="1194" t="s">
        <v>565</v>
      </c>
      <c r="E16" s="1194" t="s">
        <v>539</v>
      </c>
      <c r="F16" s="1214" t="s">
        <v>334</v>
      </c>
      <c r="G16" s="1194" t="s">
        <v>519</v>
      </c>
      <c r="H16" s="1194" t="s">
        <v>564</v>
      </c>
      <c r="I16" s="1194" t="s">
        <v>538</v>
      </c>
      <c r="J16" s="1194" t="s">
        <v>537</v>
      </c>
      <c r="K16" s="1206" t="s">
        <v>536</v>
      </c>
      <c r="L16" s="1207"/>
      <c r="M16" s="1230"/>
      <c r="N16" s="1208" t="s">
        <v>535</v>
      </c>
      <c r="O16" s="1210" t="s">
        <v>532</v>
      </c>
      <c r="P16" s="1198" t="s">
        <v>534</v>
      </c>
      <c r="Q16" s="1200" t="s">
        <v>530</v>
      </c>
      <c r="R16" s="1202" t="s">
        <v>533</v>
      </c>
      <c r="S16" s="1198" t="s">
        <v>532</v>
      </c>
      <c r="T16" s="1204" t="s">
        <v>531</v>
      </c>
      <c r="U16" s="1200" t="s">
        <v>530</v>
      </c>
      <c r="V16" s="1196" t="s">
        <v>529</v>
      </c>
      <c r="W16" s="1222" t="s">
        <v>528</v>
      </c>
      <c r="X16" s="1222" t="s">
        <v>527</v>
      </c>
      <c r="Y16" s="1224" t="s">
        <v>526</v>
      </c>
    </row>
    <row r="17" spans="2:25" s="830" customFormat="1" ht="27" customHeight="1" thickBot="1" x14ac:dyDescent="0.25">
      <c r="B17" s="1213"/>
      <c r="C17" s="1195"/>
      <c r="D17" s="1195"/>
      <c r="E17" s="1195"/>
      <c r="F17" s="1215"/>
      <c r="G17" s="1195"/>
      <c r="H17" s="1195"/>
      <c r="I17" s="1195"/>
      <c r="J17" s="1195"/>
      <c r="K17" s="807" t="s">
        <v>525</v>
      </c>
      <c r="L17" s="806" t="s">
        <v>524</v>
      </c>
      <c r="M17" s="805" t="s">
        <v>523</v>
      </c>
      <c r="N17" s="1209"/>
      <c r="O17" s="1211"/>
      <c r="P17" s="1199"/>
      <c r="Q17" s="1201"/>
      <c r="R17" s="1203"/>
      <c r="S17" s="1199"/>
      <c r="T17" s="1205"/>
      <c r="U17" s="1201"/>
      <c r="V17" s="1197"/>
      <c r="W17" s="1223"/>
      <c r="X17" s="1223"/>
      <c r="Y17" s="1225"/>
    </row>
    <row r="18" spans="2:25" s="828" customFormat="1" ht="65.25" customHeight="1" x14ac:dyDescent="0.2">
      <c r="B18" s="872" t="s">
        <v>783</v>
      </c>
      <c r="C18" s="873" t="s">
        <v>40</v>
      </c>
      <c r="D18" s="873" t="s">
        <v>40</v>
      </c>
      <c r="E18" s="1040" t="s">
        <v>787</v>
      </c>
      <c r="F18" s="874" t="s">
        <v>788</v>
      </c>
      <c r="G18" s="875" t="s">
        <v>784</v>
      </c>
      <c r="H18" s="867">
        <v>2761</v>
      </c>
      <c r="I18" s="965" t="s">
        <v>791</v>
      </c>
      <c r="J18" s="880"/>
      <c r="K18" s="880"/>
      <c r="L18" s="880"/>
      <c r="M18" s="880"/>
      <c r="N18" s="879">
        <v>223910.2</v>
      </c>
      <c r="O18" s="802"/>
      <c r="P18" s="801">
        <f t="shared" ref="P18:P22" si="5">N18*O18</f>
        <v>0</v>
      </c>
      <c r="Q18" s="829"/>
      <c r="R18" s="879">
        <v>239583.9</v>
      </c>
      <c r="S18" s="802"/>
      <c r="T18" s="801">
        <f t="shared" ref="T18:T22" si="6">R18*S18</f>
        <v>0</v>
      </c>
      <c r="U18" s="801"/>
      <c r="V18" s="799">
        <f t="shared" ref="V18:V22" si="7">R18-N18</f>
        <v>15673.699999999983</v>
      </c>
      <c r="W18" s="1036">
        <f t="shared" ref="W18:W22" si="8">T18-P18</f>
        <v>0</v>
      </c>
      <c r="X18" s="1036">
        <f t="shared" ref="X18:X22" si="9">U18-Q18</f>
        <v>0</v>
      </c>
      <c r="Y18" s="968" t="s">
        <v>1058</v>
      </c>
    </row>
    <row r="19" spans="2:25" ht="30.75" customHeight="1" thickBot="1" x14ac:dyDescent="0.25">
      <c r="B19" s="860" t="s">
        <v>785</v>
      </c>
      <c r="C19" s="867" t="s">
        <v>40</v>
      </c>
      <c r="D19" s="867" t="s">
        <v>40</v>
      </c>
      <c r="E19" s="870" t="s">
        <v>790</v>
      </c>
      <c r="F19" s="869" t="s">
        <v>788</v>
      </c>
      <c r="G19" s="869" t="s">
        <v>784</v>
      </c>
      <c r="H19" s="867">
        <v>2761</v>
      </c>
      <c r="I19" s="965" t="s">
        <v>793</v>
      </c>
      <c r="J19" s="881"/>
      <c r="K19" s="881"/>
      <c r="L19" s="881"/>
      <c r="M19" s="881"/>
      <c r="N19" s="877">
        <v>5886</v>
      </c>
      <c r="O19" s="794"/>
      <c r="P19" s="793">
        <f t="shared" si="5"/>
        <v>0</v>
      </c>
      <c r="Q19" s="827"/>
      <c r="R19" s="855">
        <v>5886</v>
      </c>
      <c r="S19" s="794"/>
      <c r="T19" s="793">
        <f t="shared" si="6"/>
        <v>0</v>
      </c>
      <c r="U19" s="793"/>
      <c r="V19" s="791">
        <f t="shared" si="7"/>
        <v>0</v>
      </c>
      <c r="W19" s="1034">
        <f t="shared" si="8"/>
        <v>0</v>
      </c>
      <c r="X19" s="1034">
        <f t="shared" si="9"/>
        <v>0</v>
      </c>
      <c r="Y19" s="788"/>
    </row>
    <row r="20" spans="2:25" ht="65.25" customHeight="1" x14ac:dyDescent="0.2">
      <c r="B20" s="860" t="s">
        <v>786</v>
      </c>
      <c r="C20" s="867" t="s">
        <v>40</v>
      </c>
      <c r="D20" s="867" t="s">
        <v>40</v>
      </c>
      <c r="E20" s="871" t="s">
        <v>792</v>
      </c>
      <c r="F20" s="869" t="s">
        <v>788</v>
      </c>
      <c r="G20" s="869" t="s">
        <v>784</v>
      </c>
      <c r="H20" s="867">
        <v>2761</v>
      </c>
      <c r="I20" s="867" t="s">
        <v>796</v>
      </c>
      <c r="J20" s="881"/>
      <c r="K20" s="881"/>
      <c r="L20" s="881"/>
      <c r="M20" s="881"/>
      <c r="N20" s="877">
        <v>49887.85</v>
      </c>
      <c r="O20" s="794"/>
      <c r="P20" s="793">
        <f t="shared" si="5"/>
        <v>0</v>
      </c>
      <c r="Q20" s="827"/>
      <c r="R20" s="855">
        <v>52382.239999999998</v>
      </c>
      <c r="S20" s="794"/>
      <c r="T20" s="793">
        <f t="shared" si="6"/>
        <v>0</v>
      </c>
      <c r="U20" s="793"/>
      <c r="V20" s="791">
        <f t="shared" si="7"/>
        <v>2494.3899999999994</v>
      </c>
      <c r="W20" s="1034">
        <f t="shared" si="8"/>
        <v>0</v>
      </c>
      <c r="X20" s="1034">
        <f t="shared" si="9"/>
        <v>0</v>
      </c>
      <c r="Y20" s="968" t="s">
        <v>1058</v>
      </c>
    </row>
    <row r="21" spans="2:25" s="2" customFormat="1" ht="17.25" customHeight="1" x14ac:dyDescent="0.2">
      <c r="B21" s="860" t="s">
        <v>794</v>
      </c>
      <c r="C21" s="867" t="s">
        <v>40</v>
      </c>
      <c r="D21" s="867" t="s">
        <v>40</v>
      </c>
      <c r="E21" s="868" t="s">
        <v>795</v>
      </c>
      <c r="F21" s="869" t="s">
        <v>788</v>
      </c>
      <c r="G21" s="869" t="s">
        <v>784</v>
      </c>
      <c r="H21" s="867">
        <v>4921</v>
      </c>
      <c r="I21" s="867" t="s">
        <v>797</v>
      </c>
      <c r="J21" s="881"/>
      <c r="K21" s="881"/>
      <c r="L21" s="881"/>
      <c r="M21" s="881"/>
      <c r="N21" s="877">
        <v>1444</v>
      </c>
      <c r="O21" s="794"/>
      <c r="P21" s="793">
        <f t="shared" si="5"/>
        <v>0</v>
      </c>
      <c r="Q21" s="827"/>
      <c r="R21" s="855">
        <v>1444</v>
      </c>
      <c r="S21" s="794"/>
      <c r="T21" s="793">
        <f t="shared" si="6"/>
        <v>0</v>
      </c>
      <c r="U21" s="793"/>
      <c r="V21" s="791">
        <f t="shared" si="7"/>
        <v>0</v>
      </c>
      <c r="W21" s="1034">
        <f t="shared" si="8"/>
        <v>0</v>
      </c>
      <c r="X21" s="1034">
        <f t="shared" si="9"/>
        <v>0</v>
      </c>
      <c r="Y21" s="788"/>
    </row>
    <row r="22" spans="2:25" ht="17.25" customHeight="1" thickBot="1" x14ac:dyDescent="0.25">
      <c r="B22" s="787"/>
      <c r="C22" s="785"/>
      <c r="D22" s="785"/>
      <c r="E22" s="785"/>
      <c r="F22" s="786"/>
      <c r="G22" s="785"/>
      <c r="H22" s="785"/>
      <c r="I22" s="785"/>
      <c r="J22" s="785"/>
      <c r="K22" s="785"/>
      <c r="L22" s="785"/>
      <c r="M22" s="785"/>
      <c r="N22" s="784"/>
      <c r="O22" s="783"/>
      <c r="P22" s="782">
        <f t="shared" si="5"/>
        <v>0</v>
      </c>
      <c r="Q22" s="826"/>
      <c r="R22" s="784"/>
      <c r="S22" s="783"/>
      <c r="T22" s="782">
        <f t="shared" si="6"/>
        <v>0</v>
      </c>
      <c r="U22" s="782"/>
      <c r="V22" s="781">
        <f t="shared" si="7"/>
        <v>0</v>
      </c>
      <c r="W22" s="1038">
        <f t="shared" si="8"/>
        <v>0</v>
      </c>
      <c r="X22" s="1038">
        <f t="shared" si="9"/>
        <v>0</v>
      </c>
      <c r="Y22" s="779"/>
    </row>
    <row r="23" spans="2:25" ht="17.25" customHeight="1" thickBot="1" x14ac:dyDescent="0.25">
      <c r="B23" s="11"/>
      <c r="C23" s="11"/>
      <c r="D23" s="11"/>
      <c r="E23" s="11"/>
      <c r="F23" s="11"/>
      <c r="G23" s="11"/>
      <c r="H23" s="11"/>
      <c r="I23" s="11"/>
      <c r="J23" s="11"/>
      <c r="K23" s="11"/>
      <c r="L23" s="11"/>
      <c r="M23" s="11"/>
      <c r="N23" s="1007">
        <f>SUM(N18:N22)</f>
        <v>281128.05</v>
      </c>
      <c r="O23" s="1047"/>
      <c r="P23" s="1042">
        <f>SUM(P18:P22)</f>
        <v>0</v>
      </c>
      <c r="Q23" s="1042">
        <f>SUM(Q18:Q22)</f>
        <v>0</v>
      </c>
      <c r="R23" s="1007">
        <f>SUM(R18:R22)</f>
        <v>299296.14</v>
      </c>
      <c r="S23" s="1047"/>
      <c r="T23" s="1042">
        <f>SUM(T18:T22)</f>
        <v>0</v>
      </c>
      <c r="U23" s="1046">
        <f>SUM(U18:U22)</f>
        <v>0</v>
      </c>
      <c r="V23" s="1041">
        <f>SUM(V18:V22)</f>
        <v>18168.089999999982</v>
      </c>
      <c r="W23" s="1042">
        <f>SUM(W18:W22)</f>
        <v>0</v>
      </c>
      <c r="X23" s="1046">
        <f>SUM(X18:X22)</f>
        <v>0</v>
      </c>
      <c r="Y23" s="775"/>
    </row>
    <row r="24" spans="2:25" ht="19.5" customHeight="1" x14ac:dyDescent="0.2"/>
    <row r="25" spans="2:25" x14ac:dyDescent="0.2">
      <c r="B25" s="824" t="s">
        <v>563</v>
      </c>
      <c r="D25" s="824"/>
      <c r="K25" s="820"/>
      <c r="L25" s="820"/>
      <c r="M25" s="820"/>
      <c r="N25" s="818"/>
      <c r="O25" s="819"/>
      <c r="P25" s="818"/>
    </row>
    <row r="26" spans="2:25" ht="9" customHeight="1" x14ac:dyDescent="0.2">
      <c r="B26" s="824"/>
      <c r="D26" s="824"/>
      <c r="K26" s="820"/>
      <c r="L26" s="820"/>
      <c r="M26" s="820"/>
      <c r="N26" s="818"/>
      <c r="O26" s="819"/>
      <c r="P26" s="818"/>
    </row>
    <row r="27" spans="2:25" x14ac:dyDescent="0.2">
      <c r="B27" s="823" t="s">
        <v>562</v>
      </c>
      <c r="C27" s="815" t="s">
        <v>561</v>
      </c>
      <c r="D27" s="821"/>
      <c r="I27" s="822" t="s">
        <v>560</v>
      </c>
      <c r="J27" s="815" t="s">
        <v>559</v>
      </c>
      <c r="M27" s="820"/>
      <c r="N27" s="818"/>
      <c r="O27" s="819"/>
      <c r="P27" s="818"/>
    </row>
    <row r="28" spans="2:25" x14ac:dyDescent="0.2">
      <c r="B28" s="823" t="s">
        <v>558</v>
      </c>
      <c r="C28" s="815" t="s">
        <v>557</v>
      </c>
      <c r="D28" s="821"/>
      <c r="I28" s="822" t="s">
        <v>556</v>
      </c>
      <c r="J28" s="815" t="s">
        <v>555</v>
      </c>
      <c r="M28" s="820"/>
      <c r="N28" s="818"/>
      <c r="O28" s="819"/>
      <c r="P28" s="818"/>
    </row>
    <row r="29" spans="2:25" x14ac:dyDescent="0.2">
      <c r="B29" s="823" t="s">
        <v>554</v>
      </c>
      <c r="C29" s="815" t="s">
        <v>553</v>
      </c>
      <c r="D29" s="821"/>
      <c r="I29" s="822" t="s">
        <v>552</v>
      </c>
      <c r="J29" s="815" t="s">
        <v>551</v>
      </c>
      <c r="M29" s="820"/>
      <c r="N29" s="818"/>
      <c r="O29" s="819"/>
      <c r="P29" s="818"/>
    </row>
    <row r="30" spans="2:25" x14ac:dyDescent="0.2">
      <c r="B30" s="823" t="s">
        <v>550</v>
      </c>
      <c r="C30" s="815" t="s">
        <v>549</v>
      </c>
      <c r="D30" s="821"/>
      <c r="I30" s="822" t="s">
        <v>548</v>
      </c>
      <c r="J30" s="815" t="s">
        <v>547</v>
      </c>
      <c r="M30" s="820"/>
      <c r="N30" s="818"/>
      <c r="O30" s="819"/>
      <c r="P30" s="818"/>
    </row>
    <row r="31" spans="2:25" x14ac:dyDescent="0.2">
      <c r="D31" s="821"/>
      <c r="K31" s="820"/>
      <c r="L31" s="820"/>
      <c r="M31" s="820"/>
      <c r="N31" s="818"/>
      <c r="O31" s="819"/>
      <c r="P31" s="818"/>
    </row>
    <row r="32" spans="2:25" x14ac:dyDescent="0.2">
      <c r="D32" s="821"/>
      <c r="K32" s="820"/>
      <c r="L32" s="820"/>
      <c r="M32" s="820"/>
      <c r="N32" s="818"/>
      <c r="O32" s="819"/>
      <c r="P32" s="818"/>
    </row>
    <row r="33" spans="4:16" x14ac:dyDescent="0.2">
      <c r="D33" s="821"/>
      <c r="K33" s="820"/>
      <c r="L33" s="820"/>
      <c r="M33" s="820"/>
      <c r="N33" s="818"/>
      <c r="O33" s="819"/>
      <c r="P33" s="818"/>
    </row>
    <row r="34" spans="4:16" x14ac:dyDescent="0.2">
      <c r="D34" s="821"/>
      <c r="K34" s="820"/>
      <c r="L34" s="820"/>
      <c r="M34" s="820"/>
      <c r="N34" s="818"/>
      <c r="O34" s="819"/>
      <c r="P34" s="818"/>
    </row>
  </sheetData>
  <mergeCells count="52">
    <mergeCell ref="B5:M5"/>
    <mergeCell ref="N5:Q5"/>
    <mergeCell ref="V6:V7"/>
    <mergeCell ref="W6:W7"/>
    <mergeCell ref="R5:U5"/>
    <mergeCell ref="V5:Y5"/>
    <mergeCell ref="B6:B7"/>
    <mergeCell ref="C6:C7"/>
    <mergeCell ref="D6:D7"/>
    <mergeCell ref="E6:E7"/>
    <mergeCell ref="F6:F7"/>
    <mergeCell ref="G6:G7"/>
    <mergeCell ref="J6:J7"/>
    <mergeCell ref="K6:M6"/>
    <mergeCell ref="R6:R7"/>
    <mergeCell ref="S6:S7"/>
    <mergeCell ref="B16:B17"/>
    <mergeCell ref="C16:C17"/>
    <mergeCell ref="D16:D17"/>
    <mergeCell ref="E16:E17"/>
    <mergeCell ref="F16:F17"/>
    <mergeCell ref="X6:X7"/>
    <mergeCell ref="Y6:Y7"/>
    <mergeCell ref="B15:M15"/>
    <mergeCell ref="N15:Q15"/>
    <mergeCell ref="R15:U15"/>
    <mergeCell ref="V15:Y15"/>
    <mergeCell ref="P6:P7"/>
    <mergeCell ref="Q6:Q7"/>
    <mergeCell ref="T6:T7"/>
    <mergeCell ref="U6:U7"/>
    <mergeCell ref="H6:H7"/>
    <mergeCell ref="I6:I7"/>
    <mergeCell ref="N6:N7"/>
    <mergeCell ref="O6:O7"/>
    <mergeCell ref="G16:G17"/>
    <mergeCell ref="H16:H17"/>
    <mergeCell ref="I16:I17"/>
    <mergeCell ref="J16:J17"/>
    <mergeCell ref="V16:V17"/>
    <mergeCell ref="K16:M16"/>
    <mergeCell ref="N16:N17"/>
    <mergeCell ref="O16:O17"/>
    <mergeCell ref="W16:W17"/>
    <mergeCell ref="X16:X17"/>
    <mergeCell ref="Y16:Y17"/>
    <mergeCell ref="P16:P17"/>
    <mergeCell ref="Q16:Q17"/>
    <mergeCell ref="R16:R17"/>
    <mergeCell ref="S16:S17"/>
    <mergeCell ref="T16:T17"/>
    <mergeCell ref="U16:U17"/>
  </mergeCells>
  <printOptions horizontalCentered="1"/>
  <pageMargins left="0.16" right="0.16" top="0.26" bottom="0.25" header="0.17" footer="0.16"/>
  <pageSetup paperSize="17" scale="76"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M6"/>
  <sheetViews>
    <sheetView zoomScale="150" zoomScaleNormal="150" workbookViewId="0">
      <selection activeCell="B4" sqref="B4"/>
    </sheetView>
  </sheetViews>
  <sheetFormatPr defaultColWidth="9.140625" defaultRowHeight="12" customHeight="1" x14ac:dyDescent="0.25"/>
  <cols>
    <col min="1" max="16384" width="9.140625" style="90"/>
  </cols>
  <sheetData>
    <row r="1" spans="1:13" ht="20.25" x14ac:dyDescent="0.3">
      <c r="A1" s="773"/>
      <c r="B1" s="773"/>
      <c r="C1" s="773"/>
      <c r="D1" s="773"/>
      <c r="E1" s="773"/>
      <c r="F1" s="773"/>
      <c r="G1" s="773"/>
      <c r="H1" s="773"/>
      <c r="I1" s="773"/>
      <c r="J1" s="773"/>
      <c r="K1" s="773"/>
      <c r="L1" s="773"/>
      <c r="M1" s="773"/>
    </row>
    <row r="2" spans="1:13" ht="20.25" x14ac:dyDescent="0.3">
      <c r="A2" s="773"/>
      <c r="B2" s="83" t="s">
        <v>571</v>
      </c>
      <c r="C2" s="773"/>
      <c r="D2" s="773"/>
      <c r="E2" s="773"/>
      <c r="F2" s="773"/>
      <c r="G2" s="773"/>
      <c r="H2" s="773"/>
      <c r="I2" s="773"/>
      <c r="J2" s="773"/>
      <c r="K2" s="773"/>
      <c r="L2" s="773"/>
      <c r="M2" s="773"/>
    </row>
    <row r="3" spans="1:13" ht="12" customHeight="1" x14ac:dyDescent="0.3">
      <c r="A3" s="773"/>
      <c r="B3" s="83"/>
      <c r="C3" s="773"/>
      <c r="D3" s="773"/>
      <c r="E3" s="773"/>
      <c r="F3" s="773"/>
      <c r="G3" s="773"/>
      <c r="H3" s="773"/>
      <c r="I3" s="773"/>
      <c r="J3" s="773"/>
      <c r="K3" s="773"/>
      <c r="L3" s="773"/>
      <c r="M3" s="773"/>
    </row>
    <row r="4" spans="1:13" ht="20.25" x14ac:dyDescent="0.3">
      <c r="A4" s="773"/>
      <c r="B4" s="773"/>
      <c r="C4" s="773"/>
      <c r="D4" s="773"/>
      <c r="E4" s="773"/>
      <c r="F4" s="773"/>
      <c r="G4" s="773"/>
      <c r="H4" s="773"/>
      <c r="I4" s="773"/>
      <c r="J4" s="773"/>
      <c r="K4" s="773"/>
      <c r="L4" s="773"/>
      <c r="M4" s="773"/>
    </row>
    <row r="5" spans="1:13" ht="20.25" x14ac:dyDescent="0.3">
      <c r="A5" s="773"/>
      <c r="B5" s="773" t="s">
        <v>572</v>
      </c>
      <c r="C5" s="773"/>
      <c r="D5" s="773"/>
      <c r="E5" s="773"/>
      <c r="F5" s="773"/>
      <c r="G5" s="773"/>
      <c r="H5" s="773"/>
      <c r="I5" s="773"/>
      <c r="J5" s="773"/>
      <c r="K5" s="773"/>
      <c r="L5" s="773"/>
      <c r="M5" s="773"/>
    </row>
    <row r="6" spans="1:13" ht="12" customHeight="1" x14ac:dyDescent="0.3">
      <c r="A6" s="773"/>
      <c r="B6" s="773"/>
      <c r="C6" s="774"/>
      <c r="D6" s="773"/>
      <c r="E6" s="773"/>
      <c r="F6" s="773"/>
      <c r="G6" s="773"/>
      <c r="H6" s="773"/>
      <c r="I6" s="773"/>
      <c r="J6" s="773"/>
      <c r="K6" s="773"/>
      <c r="L6" s="773"/>
      <c r="M6" s="773"/>
    </row>
  </sheetData>
  <pageMargins left="0.28000000000000003" right="0.25" top="0.28000000000000003" bottom="0.32" header="0.2" footer="0.2"/>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2:K51"/>
  <sheetViews>
    <sheetView showGridLines="0" view="pageBreakPreview" topLeftCell="A7" zoomScaleNormal="100" zoomScaleSheetLayoutView="100" workbookViewId="0">
      <selection activeCell="J11" sqref="J11"/>
    </sheetView>
  </sheetViews>
  <sheetFormatPr defaultRowHeight="15" x14ac:dyDescent="0.25"/>
  <cols>
    <col min="1" max="1" width="5.7109375" customWidth="1"/>
    <col min="2" max="2" width="9.140625" customWidth="1"/>
    <col min="3" max="3" width="27.7109375" customWidth="1"/>
    <col min="4" max="4" width="43.7109375" customWidth="1"/>
    <col min="5" max="5" width="2.85546875" customWidth="1"/>
    <col min="6" max="6" width="27.7109375" customWidth="1"/>
    <col min="7" max="7" width="43.7109375" customWidth="1"/>
    <col min="8" max="8" width="2.7109375" customWidth="1"/>
    <col min="9" max="9" width="27.7109375" customWidth="1"/>
    <col min="10" max="10" width="43.7109375" customWidth="1"/>
    <col min="11" max="11" width="2.85546875" customWidth="1"/>
  </cols>
  <sheetData>
    <row r="2" spans="2:11" ht="18" x14ac:dyDescent="0.25">
      <c r="B2" s="892"/>
      <c r="C2" s="893"/>
      <c r="D2" s="894"/>
      <c r="E2" s="894"/>
      <c r="F2" s="894"/>
      <c r="G2" s="894"/>
      <c r="H2" s="894"/>
      <c r="I2" s="894"/>
      <c r="J2" s="894"/>
      <c r="K2" s="890"/>
    </row>
    <row r="3" spans="2:11" ht="18" x14ac:dyDescent="0.25">
      <c r="B3" s="892" t="s">
        <v>7</v>
      </c>
      <c r="C3" s="893"/>
      <c r="D3" s="894"/>
      <c r="E3" s="894"/>
      <c r="F3" s="894"/>
      <c r="G3" s="894"/>
      <c r="H3" s="894"/>
      <c r="I3" s="894"/>
      <c r="J3" s="894"/>
      <c r="K3" s="891"/>
    </row>
    <row r="4" spans="2:11" x14ac:dyDescent="0.25">
      <c r="B4" s="895" t="s">
        <v>802</v>
      </c>
      <c r="C4" s="896"/>
      <c r="D4" s="894"/>
      <c r="E4" s="894"/>
      <c r="F4" s="894"/>
      <c r="G4" s="894"/>
      <c r="H4" s="894"/>
      <c r="I4" s="894"/>
      <c r="J4" s="894"/>
      <c r="K4" s="891"/>
    </row>
    <row r="5" spans="2:11" x14ac:dyDescent="0.25">
      <c r="B5" s="891"/>
      <c r="C5" s="891"/>
      <c r="D5" s="891"/>
      <c r="E5" s="891"/>
      <c r="F5" s="891"/>
      <c r="G5" s="891"/>
      <c r="H5" s="891"/>
      <c r="I5" s="891"/>
      <c r="J5" s="891"/>
      <c r="K5" s="891"/>
    </row>
    <row r="6" spans="2:11" x14ac:dyDescent="0.25">
      <c r="B6" s="894"/>
      <c r="C6" s="897" t="s">
        <v>6</v>
      </c>
      <c r="D6" s="894"/>
      <c r="E6" s="894"/>
      <c r="F6" s="897" t="s">
        <v>5</v>
      </c>
      <c r="G6" s="894"/>
      <c r="H6" s="894"/>
      <c r="I6" s="898" t="s">
        <v>803</v>
      </c>
      <c r="J6" s="894"/>
      <c r="K6" s="891"/>
    </row>
    <row r="7" spans="2:11" x14ac:dyDescent="0.25">
      <c r="B7" s="894"/>
      <c r="C7" s="894"/>
      <c r="D7" s="894"/>
      <c r="E7" s="894"/>
      <c r="F7" s="894"/>
      <c r="G7" s="894"/>
      <c r="H7" s="894"/>
      <c r="I7" s="894"/>
      <c r="J7" s="894"/>
      <c r="K7" s="891"/>
    </row>
    <row r="8" spans="2:11" x14ac:dyDescent="0.25">
      <c r="B8" s="894"/>
      <c r="C8" s="899" t="s">
        <v>4</v>
      </c>
      <c r="D8" s="900" t="s">
        <v>804</v>
      </c>
      <c r="E8" s="894"/>
      <c r="F8" s="909" t="s">
        <v>4</v>
      </c>
      <c r="G8" s="910" t="s">
        <v>804</v>
      </c>
      <c r="H8" s="894"/>
      <c r="I8" s="919" t="s">
        <v>4</v>
      </c>
      <c r="J8" s="920" t="s">
        <v>804</v>
      </c>
      <c r="K8" s="891"/>
    </row>
    <row r="9" spans="2:11" ht="26.25" x14ac:dyDescent="0.25">
      <c r="B9" s="894"/>
      <c r="C9" s="899" t="s">
        <v>3</v>
      </c>
      <c r="D9" s="901" t="s">
        <v>805</v>
      </c>
      <c r="E9" s="894"/>
      <c r="F9" s="909" t="s">
        <v>3</v>
      </c>
      <c r="G9" s="921" t="s">
        <v>1049</v>
      </c>
      <c r="H9" s="894"/>
      <c r="I9" s="919" t="s">
        <v>3</v>
      </c>
      <c r="J9" s="921" t="s">
        <v>807</v>
      </c>
      <c r="K9" s="891"/>
    </row>
    <row r="10" spans="2:11" ht="25.5" customHeight="1" x14ac:dyDescent="0.25">
      <c r="B10" s="894"/>
      <c r="C10" s="899" t="s">
        <v>808</v>
      </c>
      <c r="D10" s="900"/>
      <c r="E10" s="894"/>
      <c r="F10" s="919" t="s">
        <v>808</v>
      </c>
      <c r="G10" s="884"/>
      <c r="H10" s="894"/>
      <c r="I10" s="919" t="s">
        <v>808</v>
      </c>
      <c r="J10" s="920"/>
      <c r="K10" s="891"/>
    </row>
    <row r="11" spans="2:11" ht="51.75" x14ac:dyDescent="0.25">
      <c r="B11" s="894"/>
      <c r="C11" s="899" t="s">
        <v>2</v>
      </c>
      <c r="D11" s="901" t="s">
        <v>809</v>
      </c>
      <c r="E11" s="894"/>
      <c r="F11" s="909" t="s">
        <v>2</v>
      </c>
      <c r="G11" s="911" t="s">
        <v>810</v>
      </c>
      <c r="H11" s="894"/>
      <c r="I11" s="919" t="s">
        <v>2</v>
      </c>
      <c r="J11" s="921" t="s">
        <v>1050</v>
      </c>
      <c r="K11" s="891"/>
    </row>
    <row r="12" spans="2:11" x14ac:dyDescent="0.25">
      <c r="B12" s="891"/>
      <c r="C12" s="904"/>
      <c r="D12" s="904"/>
      <c r="E12" s="891"/>
      <c r="F12" s="914"/>
      <c r="G12" s="914"/>
      <c r="H12" s="891"/>
      <c r="I12" s="924"/>
      <c r="J12" s="924"/>
      <c r="K12" s="891"/>
    </row>
    <row r="13" spans="2:11" x14ac:dyDescent="0.25">
      <c r="B13" s="894"/>
      <c r="C13" s="899" t="s">
        <v>1</v>
      </c>
      <c r="D13" s="902"/>
      <c r="E13" s="894"/>
      <c r="F13" s="909" t="s">
        <v>1</v>
      </c>
      <c r="G13" s="912"/>
      <c r="H13" s="894"/>
      <c r="I13" s="919" t="s">
        <v>1</v>
      </c>
      <c r="J13" s="922"/>
      <c r="K13" s="891"/>
    </row>
    <row r="14" spans="2:11" x14ac:dyDescent="0.25">
      <c r="B14" s="894"/>
      <c r="C14" s="903" t="s">
        <v>811</v>
      </c>
      <c r="D14" s="903" t="s">
        <v>812</v>
      </c>
      <c r="E14" s="894"/>
      <c r="F14" s="913" t="s">
        <v>811</v>
      </c>
      <c r="G14" s="913" t="s">
        <v>806</v>
      </c>
      <c r="H14" s="894"/>
      <c r="I14" s="923" t="s">
        <v>0</v>
      </c>
      <c r="J14" s="923" t="s">
        <v>813</v>
      </c>
      <c r="K14" s="891"/>
    </row>
    <row r="15" spans="2:11" x14ac:dyDescent="0.25">
      <c r="B15" s="894"/>
      <c r="C15" s="905">
        <v>38047</v>
      </c>
      <c r="D15" s="906">
        <v>448948</v>
      </c>
      <c r="E15" s="894"/>
      <c r="F15" s="915">
        <v>38047</v>
      </c>
      <c r="G15" s="916">
        <v>91889</v>
      </c>
      <c r="H15" s="894"/>
      <c r="I15" s="923" t="s">
        <v>1008</v>
      </c>
      <c r="J15" s="923">
        <v>377</v>
      </c>
      <c r="K15" s="891"/>
    </row>
    <row r="16" spans="2:11" x14ac:dyDescent="0.25">
      <c r="B16" s="891"/>
      <c r="C16" s="905">
        <v>38292</v>
      </c>
      <c r="D16" s="906">
        <v>486937</v>
      </c>
      <c r="E16" s="894"/>
      <c r="F16" s="915">
        <v>38292</v>
      </c>
      <c r="G16" s="916">
        <v>117132</v>
      </c>
      <c r="H16" s="894"/>
      <c r="I16" s="923" t="s">
        <v>814</v>
      </c>
      <c r="J16" s="923">
        <v>626</v>
      </c>
      <c r="K16" s="891"/>
    </row>
    <row r="17" spans="2:11" x14ac:dyDescent="0.25">
      <c r="B17" s="891"/>
      <c r="C17" s="905">
        <v>38657</v>
      </c>
      <c r="D17" s="906">
        <v>428481</v>
      </c>
      <c r="E17" s="894"/>
      <c r="F17" s="915">
        <v>38657</v>
      </c>
      <c r="G17" s="916">
        <v>120813</v>
      </c>
      <c r="H17" s="894"/>
      <c r="I17" s="923" t="s">
        <v>815</v>
      </c>
      <c r="J17" s="923">
        <v>432</v>
      </c>
      <c r="K17" s="891"/>
    </row>
    <row r="18" spans="2:11" x14ac:dyDescent="0.25">
      <c r="B18" s="891"/>
      <c r="C18" s="905">
        <v>38869</v>
      </c>
      <c r="D18" s="906">
        <v>421094</v>
      </c>
      <c r="E18" s="894"/>
      <c r="F18" s="915">
        <v>38869</v>
      </c>
      <c r="G18" s="916">
        <v>124323</v>
      </c>
      <c r="H18" s="894"/>
      <c r="I18" s="923" t="s">
        <v>816</v>
      </c>
      <c r="J18" s="923">
        <v>313</v>
      </c>
      <c r="K18" s="891"/>
    </row>
    <row r="19" spans="2:11" x14ac:dyDescent="0.25">
      <c r="B19" s="891"/>
      <c r="C19" s="905">
        <v>39022</v>
      </c>
      <c r="D19" s="906">
        <v>418285</v>
      </c>
      <c r="E19" s="894"/>
      <c r="F19" s="915">
        <v>39022</v>
      </c>
      <c r="G19" s="916">
        <v>129523</v>
      </c>
      <c r="H19" s="894"/>
      <c r="I19" s="923" t="s">
        <v>817</v>
      </c>
      <c r="J19" s="923">
        <v>261</v>
      </c>
      <c r="K19" s="891"/>
    </row>
    <row r="20" spans="2:11" x14ac:dyDescent="0.25">
      <c r="B20" s="891"/>
      <c r="C20" s="905">
        <v>39387</v>
      </c>
      <c r="D20" s="906">
        <v>419598</v>
      </c>
      <c r="E20" s="894"/>
      <c r="F20" s="915">
        <v>39387</v>
      </c>
      <c r="G20" s="916">
        <v>134997</v>
      </c>
      <c r="H20" s="894"/>
      <c r="I20" s="923" t="s">
        <v>818</v>
      </c>
      <c r="J20" s="923">
        <v>222</v>
      </c>
      <c r="K20" s="891"/>
    </row>
    <row r="21" spans="2:11" x14ac:dyDescent="0.25">
      <c r="B21" s="891"/>
      <c r="C21" s="905">
        <v>39479</v>
      </c>
      <c r="D21" s="906">
        <v>415761</v>
      </c>
      <c r="E21" s="894"/>
      <c r="F21" s="915">
        <v>39479</v>
      </c>
      <c r="G21" s="916">
        <v>140579</v>
      </c>
      <c r="H21" s="894"/>
      <c r="I21" s="923" t="s">
        <v>819</v>
      </c>
      <c r="J21" s="923">
        <v>150</v>
      </c>
      <c r="K21" s="891"/>
    </row>
    <row r="22" spans="2:11" x14ac:dyDescent="0.25">
      <c r="B22" s="891"/>
      <c r="C22" s="905">
        <v>39607</v>
      </c>
      <c r="D22" s="906">
        <v>430259</v>
      </c>
      <c r="E22" s="894"/>
      <c r="F22" s="915">
        <v>39607</v>
      </c>
      <c r="G22" s="916">
        <v>155245</v>
      </c>
      <c r="H22" s="894"/>
      <c r="I22" s="923" t="s">
        <v>820</v>
      </c>
      <c r="J22" s="923">
        <v>450</v>
      </c>
      <c r="K22" s="891"/>
    </row>
    <row r="23" spans="2:11" x14ac:dyDescent="0.25">
      <c r="B23" s="891"/>
      <c r="C23" s="905">
        <v>39760</v>
      </c>
      <c r="D23" s="906">
        <v>477651</v>
      </c>
      <c r="E23" s="891"/>
      <c r="F23" s="915">
        <v>39760</v>
      </c>
      <c r="G23" s="916">
        <v>167148</v>
      </c>
      <c r="H23" s="891"/>
      <c r="I23" s="923" t="s">
        <v>821</v>
      </c>
      <c r="J23" s="923">
        <v>350</v>
      </c>
      <c r="K23" s="891"/>
    </row>
    <row r="24" spans="2:11" x14ac:dyDescent="0.25">
      <c r="B24" s="891"/>
      <c r="C24" s="905">
        <v>39952</v>
      </c>
      <c r="D24" s="906">
        <v>465428</v>
      </c>
      <c r="E24" s="891"/>
      <c r="F24" s="915">
        <v>39952</v>
      </c>
      <c r="G24" s="916">
        <v>170282</v>
      </c>
      <c r="H24" s="891"/>
      <c r="I24" s="923" t="s">
        <v>822</v>
      </c>
      <c r="J24" s="923">
        <v>415</v>
      </c>
      <c r="K24" s="891"/>
    </row>
    <row r="25" spans="2:11" x14ac:dyDescent="0.25">
      <c r="B25" s="891"/>
      <c r="C25" s="907" t="s">
        <v>823</v>
      </c>
      <c r="D25" s="906">
        <v>451988</v>
      </c>
      <c r="E25" s="891"/>
      <c r="F25" s="917" t="s">
        <v>823</v>
      </c>
      <c r="G25" s="916">
        <v>174383</v>
      </c>
      <c r="H25" s="891"/>
      <c r="I25" s="923" t="s">
        <v>824</v>
      </c>
      <c r="J25" s="923">
        <v>232</v>
      </c>
      <c r="K25" s="891"/>
    </row>
    <row r="26" spans="2:11" x14ac:dyDescent="0.25">
      <c r="B26" s="891"/>
      <c r="C26" s="907" t="s">
        <v>825</v>
      </c>
      <c r="D26" s="906">
        <v>448346</v>
      </c>
      <c r="E26" s="891"/>
      <c r="F26" s="917" t="s">
        <v>825</v>
      </c>
      <c r="G26" s="916">
        <v>176983</v>
      </c>
      <c r="H26" s="891"/>
      <c r="I26" s="923" t="s">
        <v>826</v>
      </c>
      <c r="J26" s="869">
        <v>320</v>
      </c>
      <c r="K26" s="891"/>
    </row>
    <row r="27" spans="2:11" x14ac:dyDescent="0.25">
      <c r="B27" s="891"/>
      <c r="C27" s="907" t="s">
        <v>827</v>
      </c>
      <c r="D27" s="906">
        <v>456179</v>
      </c>
      <c r="E27" s="891"/>
      <c r="F27" s="917" t="s">
        <v>827</v>
      </c>
      <c r="G27" s="916">
        <v>183733</v>
      </c>
      <c r="H27" s="891"/>
      <c r="I27" s="923" t="s">
        <v>828</v>
      </c>
      <c r="J27" s="923">
        <v>292</v>
      </c>
      <c r="K27" s="891"/>
    </row>
    <row r="28" spans="2:11" x14ac:dyDescent="0.25">
      <c r="B28" s="891"/>
      <c r="C28" s="905">
        <v>40848</v>
      </c>
      <c r="D28" s="916">
        <v>464380</v>
      </c>
      <c r="E28" s="891"/>
      <c r="F28" s="915">
        <v>40848</v>
      </c>
      <c r="G28" s="916">
        <v>202388</v>
      </c>
      <c r="H28" s="891"/>
      <c r="I28" s="891"/>
      <c r="J28" s="891"/>
      <c r="K28" s="891"/>
    </row>
    <row r="29" spans="2:11" x14ac:dyDescent="0.25">
      <c r="B29" s="891"/>
      <c r="C29" s="908">
        <v>41061</v>
      </c>
      <c r="D29" s="906">
        <v>470668</v>
      </c>
      <c r="E29" s="891"/>
      <c r="F29" s="918">
        <v>41061</v>
      </c>
      <c r="G29" s="916">
        <v>206921</v>
      </c>
      <c r="H29" s="891"/>
      <c r="I29" s="891"/>
      <c r="J29" s="891"/>
      <c r="K29" s="891"/>
    </row>
    <row r="30" spans="2:11" x14ac:dyDescent="0.25">
      <c r="B30" s="891"/>
      <c r="C30" s="908">
        <v>41214</v>
      </c>
      <c r="D30" s="906">
        <v>502841</v>
      </c>
      <c r="E30" s="891"/>
      <c r="F30" s="918">
        <v>41214</v>
      </c>
      <c r="G30" s="916">
        <v>235106</v>
      </c>
      <c r="H30" s="891"/>
      <c r="I30" s="891"/>
      <c r="J30" s="891"/>
      <c r="K30" s="891"/>
    </row>
    <row r="31" spans="2:11" x14ac:dyDescent="0.25">
      <c r="B31" s="891"/>
      <c r="C31" s="908">
        <v>41591</v>
      </c>
      <c r="D31" s="906">
        <v>440037</v>
      </c>
      <c r="E31" s="891"/>
      <c r="F31" s="918">
        <v>41591</v>
      </c>
      <c r="G31" s="916">
        <v>228533</v>
      </c>
      <c r="H31" s="891"/>
      <c r="I31" s="891"/>
      <c r="J31" s="891"/>
      <c r="K31" s="891"/>
    </row>
    <row r="32" spans="2:11" x14ac:dyDescent="0.25">
      <c r="B32" s="891"/>
      <c r="C32" s="908">
        <v>41804</v>
      </c>
      <c r="D32" s="906">
        <v>435757</v>
      </c>
      <c r="E32" s="891"/>
      <c r="F32" s="918">
        <v>41804</v>
      </c>
      <c r="G32" s="916">
        <v>225008</v>
      </c>
      <c r="H32" s="891"/>
      <c r="I32" s="891"/>
      <c r="J32" s="891"/>
      <c r="K32" s="891"/>
    </row>
    <row r="33" spans="2:11" x14ac:dyDescent="0.25">
      <c r="B33" s="891"/>
      <c r="C33" s="908">
        <v>41957</v>
      </c>
      <c r="D33" s="906">
        <v>436019</v>
      </c>
      <c r="E33" s="891"/>
      <c r="F33" s="918">
        <v>41957</v>
      </c>
      <c r="G33" s="916">
        <v>227732</v>
      </c>
      <c r="H33" s="891"/>
      <c r="I33" s="891"/>
      <c r="J33" s="891"/>
      <c r="K33" s="891"/>
    </row>
    <row r="34" spans="2:11" x14ac:dyDescent="0.25">
      <c r="B34" s="891"/>
      <c r="C34" s="891"/>
      <c r="D34" s="891"/>
      <c r="E34" s="891"/>
      <c r="F34" s="891"/>
      <c r="G34" s="891"/>
      <c r="H34" s="891"/>
      <c r="I34" s="891"/>
      <c r="J34" s="891"/>
      <c r="K34" s="891"/>
    </row>
    <row r="35" spans="2:11" x14ac:dyDescent="0.25">
      <c r="B35" s="891"/>
      <c r="C35" s="891"/>
      <c r="D35" s="891"/>
      <c r="E35" s="891"/>
      <c r="F35" s="891"/>
      <c r="G35" s="891"/>
      <c r="H35" s="891"/>
      <c r="I35" s="891"/>
      <c r="J35" s="891"/>
      <c r="K35" s="891"/>
    </row>
    <row r="36" spans="2:11" x14ac:dyDescent="0.25">
      <c r="B36" s="891"/>
      <c r="C36" s="891"/>
      <c r="D36" s="891"/>
      <c r="E36" s="891"/>
      <c r="F36" s="891"/>
      <c r="G36" s="891"/>
      <c r="H36" s="891"/>
      <c r="I36" s="891"/>
      <c r="J36" s="891"/>
      <c r="K36" s="890"/>
    </row>
    <row r="37" spans="2:11" x14ac:dyDescent="0.25">
      <c r="B37" s="891"/>
      <c r="C37" s="891"/>
      <c r="D37" s="891"/>
      <c r="E37" s="891"/>
      <c r="F37" s="891"/>
      <c r="G37" s="891"/>
      <c r="H37" s="891"/>
      <c r="I37" s="891"/>
      <c r="J37" s="891"/>
      <c r="K37" s="890"/>
    </row>
    <row r="38" spans="2:11" x14ac:dyDescent="0.25">
      <c r="B38" s="891"/>
      <c r="C38" s="891"/>
      <c r="D38" s="891"/>
      <c r="E38" s="891"/>
      <c r="F38" s="891"/>
      <c r="G38" s="891"/>
      <c r="H38" s="891"/>
      <c r="I38" s="891"/>
      <c r="J38" s="891"/>
      <c r="K38" s="890"/>
    </row>
    <row r="39" spans="2:11" x14ac:dyDescent="0.25">
      <c r="B39" s="891"/>
      <c r="C39" s="891"/>
      <c r="D39" s="891"/>
      <c r="E39" s="891"/>
      <c r="F39" s="891"/>
      <c r="G39" s="891"/>
      <c r="H39" s="891"/>
      <c r="I39" s="891"/>
      <c r="J39" s="891"/>
      <c r="K39" s="890"/>
    </row>
    <row r="40" spans="2:11" x14ac:dyDescent="0.25">
      <c r="B40" s="891"/>
      <c r="C40" s="891"/>
      <c r="D40" s="891"/>
      <c r="E40" s="891"/>
      <c r="F40" s="891"/>
      <c r="G40" s="891"/>
      <c r="H40" s="891"/>
      <c r="I40" s="891"/>
      <c r="J40" s="891"/>
      <c r="K40" s="890"/>
    </row>
    <row r="41" spans="2:11" x14ac:dyDescent="0.25">
      <c r="B41" s="891"/>
      <c r="C41" s="891"/>
      <c r="D41" s="891"/>
      <c r="E41" s="891"/>
      <c r="F41" s="891"/>
      <c r="G41" s="891"/>
      <c r="H41" s="891"/>
      <c r="I41" s="891"/>
      <c r="J41" s="891"/>
      <c r="K41" s="890"/>
    </row>
    <row r="42" spans="2:11" x14ac:dyDescent="0.25">
      <c r="B42" s="891"/>
      <c r="C42" s="891"/>
      <c r="D42" s="891"/>
      <c r="E42" s="891"/>
      <c r="F42" s="891"/>
      <c r="G42" s="891"/>
      <c r="H42" s="891"/>
      <c r="I42" s="891"/>
      <c r="J42" s="891"/>
      <c r="K42" s="890"/>
    </row>
    <row r="43" spans="2:11" x14ac:dyDescent="0.25">
      <c r="B43" s="891"/>
      <c r="C43" s="891"/>
      <c r="D43" s="891"/>
      <c r="E43" s="891"/>
      <c r="F43" s="891"/>
      <c r="G43" s="891"/>
      <c r="H43" s="891"/>
      <c r="I43" s="891"/>
      <c r="J43" s="891"/>
      <c r="K43" s="890"/>
    </row>
    <row r="44" spans="2:11" x14ac:dyDescent="0.25">
      <c r="B44" s="891"/>
      <c r="C44" s="891"/>
      <c r="D44" s="891"/>
      <c r="E44" s="891"/>
      <c r="F44" s="891"/>
      <c r="G44" s="891"/>
      <c r="H44" s="891"/>
      <c r="I44" s="891"/>
      <c r="J44" s="891"/>
      <c r="K44" s="890"/>
    </row>
    <row r="45" spans="2:11" x14ac:dyDescent="0.25">
      <c r="B45" s="891"/>
      <c r="C45" s="891"/>
      <c r="D45" s="891"/>
      <c r="E45" s="891"/>
      <c r="F45" s="891"/>
      <c r="G45" s="891"/>
      <c r="H45" s="891"/>
      <c r="I45" s="891"/>
      <c r="J45" s="891"/>
      <c r="K45" s="890"/>
    </row>
    <row r="46" spans="2:11" x14ac:dyDescent="0.25">
      <c r="B46" s="891"/>
      <c r="C46" s="891"/>
      <c r="D46" s="891"/>
      <c r="E46" s="891"/>
      <c r="F46" s="891"/>
      <c r="G46" s="891"/>
      <c r="H46" s="891"/>
      <c r="I46" s="891"/>
      <c r="J46" s="891"/>
      <c r="K46" s="890"/>
    </row>
    <row r="47" spans="2:11" x14ac:dyDescent="0.25">
      <c r="B47" s="891"/>
      <c r="C47" s="891"/>
      <c r="D47" s="891"/>
      <c r="E47" s="891"/>
      <c r="F47" s="891"/>
      <c r="G47" s="891"/>
      <c r="H47" s="891"/>
      <c r="I47" s="891"/>
      <c r="J47" s="891"/>
      <c r="K47" s="891"/>
    </row>
    <row r="48" spans="2:11" x14ac:dyDescent="0.25">
      <c r="B48" s="891"/>
      <c r="C48" s="891"/>
      <c r="D48" s="891"/>
      <c r="E48" s="891"/>
      <c r="F48" s="891"/>
      <c r="G48" s="891"/>
      <c r="H48" s="891"/>
      <c r="I48" s="891"/>
      <c r="J48" s="891"/>
      <c r="K48" s="891"/>
    </row>
    <row r="49" spans="2:11" x14ac:dyDescent="0.25">
      <c r="B49" s="1061"/>
      <c r="C49" s="1061"/>
      <c r="D49" s="1061"/>
      <c r="E49" s="1061"/>
      <c r="F49" s="1061"/>
      <c r="G49" s="1061"/>
      <c r="H49" s="1061"/>
      <c r="I49" s="1061"/>
      <c r="J49" s="1061"/>
      <c r="K49" s="891"/>
    </row>
    <row r="50" spans="2:11" ht="15" customHeight="1" x14ac:dyDescent="0.25">
      <c r="B50" s="1061"/>
      <c r="C50" s="1061"/>
      <c r="D50" s="1061"/>
      <c r="E50" s="1061"/>
      <c r="F50" s="1061"/>
      <c r="G50" s="1061"/>
      <c r="H50" s="1061"/>
      <c r="I50" s="1061"/>
      <c r="J50" s="1061"/>
      <c r="K50" s="890"/>
    </row>
    <row r="51" spans="2:11" x14ac:dyDescent="0.25">
      <c r="B51" s="890"/>
      <c r="E51" s="890"/>
      <c r="F51" s="890"/>
      <c r="G51" s="890"/>
      <c r="H51" s="890"/>
      <c r="I51" s="890"/>
      <c r="J51" s="890"/>
      <c r="K51" s="890"/>
    </row>
  </sheetData>
  <mergeCells count="2">
    <mergeCell ref="B50:J50"/>
    <mergeCell ref="B49:J49"/>
  </mergeCells>
  <pageMargins left="0.7" right="0.7" top="0.75" bottom="0.75" header="0.3" footer="0.3"/>
  <pageSetup paperSize="17"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1:Q36"/>
  <sheetViews>
    <sheetView view="pageBreakPreview" topLeftCell="A7" zoomScale="150" zoomScaleNormal="100" zoomScaleSheetLayoutView="150" workbookViewId="0">
      <selection activeCell="B25" sqref="B25"/>
    </sheetView>
  </sheetViews>
  <sheetFormatPr defaultColWidth="8.85546875" defaultRowHeight="12.75" x14ac:dyDescent="0.2"/>
  <cols>
    <col min="1" max="1" width="25.85546875" style="545" customWidth="1"/>
    <col min="2" max="2" width="19.85546875" style="545" customWidth="1"/>
    <col min="3" max="3" width="21.42578125" style="545" customWidth="1"/>
    <col min="4" max="16384" width="8.85546875" style="545"/>
  </cols>
  <sheetData>
    <row r="1" spans="1:17" s="560" customFormat="1" ht="18" x14ac:dyDescent="0.25">
      <c r="A1" s="574" t="s">
        <v>412</v>
      </c>
      <c r="C1" s="571"/>
    </row>
    <row r="2" spans="1:17" s="560" customFormat="1" ht="18" x14ac:dyDescent="0.25">
      <c r="A2" s="574"/>
      <c r="C2" s="571"/>
    </row>
    <row r="3" spans="1:17" s="560" customFormat="1" x14ac:dyDescent="0.2">
      <c r="A3" s="566" t="s">
        <v>411</v>
      </c>
      <c r="C3" s="571"/>
    </row>
    <row r="4" spans="1:17" s="560" customFormat="1" x14ac:dyDescent="0.2">
      <c r="A4" s="940" t="s">
        <v>804</v>
      </c>
      <c r="B4" s="572"/>
      <c r="C4" s="571"/>
    </row>
    <row r="5" spans="1:17" s="560" customFormat="1" x14ac:dyDescent="0.2">
      <c r="A5" s="941" t="s">
        <v>906</v>
      </c>
      <c r="B5" s="572"/>
      <c r="C5" s="571"/>
    </row>
    <row r="6" spans="1:17" s="560" customFormat="1" ht="15" x14ac:dyDescent="0.25">
      <c r="A6" s="573" t="s">
        <v>894</v>
      </c>
      <c r="B6" s="572"/>
      <c r="C6" s="571"/>
      <c r="H6" s="566"/>
      <c r="K6" s="566"/>
    </row>
    <row r="9" spans="1:17" s="566" customFormat="1" x14ac:dyDescent="0.2">
      <c r="A9" s="558" t="s">
        <v>410</v>
      </c>
      <c r="B9" s="570"/>
      <c r="C9" s="569"/>
      <c r="D9" s="568"/>
      <c r="E9" s="568"/>
      <c r="F9" s="567"/>
      <c r="G9" s="567"/>
      <c r="H9" s="567"/>
      <c r="I9" s="567"/>
      <c r="J9" s="556"/>
      <c r="K9" s="556"/>
      <c r="L9" s="556"/>
      <c r="M9" s="556"/>
      <c r="N9" s="556"/>
      <c r="O9" s="556"/>
      <c r="P9" s="556"/>
      <c r="Q9" s="556"/>
    </row>
    <row r="10" spans="1:17" s="566" customFormat="1" ht="5.25" customHeight="1" x14ac:dyDescent="0.2">
      <c r="A10" s="558"/>
      <c r="B10" s="570"/>
      <c r="C10" s="569"/>
      <c r="D10" s="568"/>
      <c r="E10" s="568"/>
      <c r="F10" s="567"/>
      <c r="G10" s="567"/>
      <c r="H10" s="567"/>
      <c r="I10" s="567"/>
      <c r="J10" s="556"/>
      <c r="K10" s="556"/>
      <c r="L10" s="556"/>
      <c r="M10" s="556"/>
      <c r="N10" s="556"/>
      <c r="O10" s="556"/>
      <c r="P10" s="556"/>
      <c r="Q10" s="556"/>
    </row>
    <row r="11" spans="1:17" s="560" customFormat="1" x14ac:dyDescent="0.2">
      <c r="A11" s="563"/>
      <c r="B11" s="565" t="s">
        <v>409</v>
      </c>
      <c r="C11" s="564" t="s">
        <v>408</v>
      </c>
      <c r="D11" s="562"/>
      <c r="E11" s="562"/>
      <c r="F11" s="561"/>
      <c r="G11" s="561"/>
      <c r="H11" s="561"/>
      <c r="I11" s="561"/>
      <c r="J11" s="545"/>
      <c r="K11" s="545"/>
      <c r="L11" s="545"/>
      <c r="M11" s="545"/>
      <c r="N11" s="545"/>
      <c r="O11" s="545"/>
      <c r="P11" s="545"/>
      <c r="Q11" s="545"/>
    </row>
    <row r="12" spans="1:17" s="560" customFormat="1" x14ac:dyDescent="0.2">
      <c r="A12" s="563" t="s">
        <v>407</v>
      </c>
      <c r="B12" s="554">
        <f>SUM('Prop J Main Template'!F12:F22)</f>
        <v>666338.22000000009</v>
      </c>
      <c r="C12" s="554">
        <f>SUM('Prop J Main Template'!G12:G22)</f>
        <v>808575.39</v>
      </c>
      <c r="D12" s="562"/>
      <c r="E12" s="562"/>
      <c r="F12" s="561"/>
      <c r="G12" s="561"/>
      <c r="H12" s="561"/>
      <c r="I12" s="561"/>
      <c r="J12" s="545"/>
      <c r="K12" s="545"/>
      <c r="L12" s="545"/>
      <c r="M12" s="545"/>
      <c r="N12" s="545"/>
      <c r="O12" s="545"/>
      <c r="P12" s="545"/>
      <c r="Q12" s="545"/>
    </row>
    <row r="13" spans="1:17" s="560" customFormat="1" x14ac:dyDescent="0.2">
      <c r="A13" s="563" t="s">
        <v>406</v>
      </c>
      <c r="B13" s="554">
        <f>SUM('Prop J Main Template'!F24:F27)</f>
        <v>768.11083940769242</v>
      </c>
      <c r="C13" s="554">
        <f>SUM('[9]Prop J - Main'!G36:G39)</f>
        <v>0</v>
      </c>
      <c r="D13" s="562"/>
      <c r="E13" s="562"/>
      <c r="F13" s="561"/>
      <c r="G13" s="561"/>
      <c r="H13" s="561"/>
      <c r="I13" s="561"/>
      <c r="J13" s="545"/>
      <c r="K13" s="545"/>
      <c r="L13" s="545"/>
      <c r="M13" s="545"/>
      <c r="N13" s="545"/>
      <c r="O13" s="545"/>
      <c r="P13" s="545"/>
      <c r="Q13" s="545"/>
    </row>
    <row r="14" spans="1:17" s="560" customFormat="1" x14ac:dyDescent="0.2">
      <c r="A14" s="563" t="s">
        <v>405</v>
      </c>
      <c r="B14" s="554">
        <f>'Prop J Main Template'!F33</f>
        <v>5629</v>
      </c>
      <c r="C14" s="554">
        <f>'[9]Prop J - Main'!G45</f>
        <v>0</v>
      </c>
      <c r="D14" s="562"/>
      <c r="E14" s="562"/>
      <c r="F14" s="561"/>
      <c r="G14" s="561"/>
      <c r="H14" s="561"/>
      <c r="I14" s="561"/>
      <c r="J14" s="545"/>
      <c r="K14" s="545"/>
      <c r="L14" s="545"/>
      <c r="M14" s="545"/>
      <c r="N14" s="545"/>
      <c r="O14" s="545"/>
      <c r="P14" s="545"/>
      <c r="Q14" s="545"/>
    </row>
    <row r="15" spans="1:17" s="560" customFormat="1" x14ac:dyDescent="0.2">
      <c r="A15" s="563" t="s">
        <v>404</v>
      </c>
      <c r="B15" s="553">
        <f>'Prop J Main Template'!$F$40</f>
        <v>0</v>
      </c>
      <c r="C15" s="553">
        <f>'[9]Prop J - Main'!G52</f>
        <v>0</v>
      </c>
      <c r="D15" s="562"/>
      <c r="E15" s="562"/>
      <c r="F15" s="561"/>
      <c r="G15" s="561"/>
      <c r="H15" s="561"/>
      <c r="I15" s="561"/>
      <c r="J15" s="545"/>
      <c r="K15" s="545"/>
      <c r="L15" s="545"/>
      <c r="M15" s="545"/>
      <c r="N15" s="545"/>
      <c r="O15" s="545"/>
      <c r="P15" s="545"/>
      <c r="Q15" s="545"/>
    </row>
    <row r="16" spans="1:17" x14ac:dyDescent="0.2">
      <c r="B16" s="559">
        <f>SUM(B12:B15)</f>
        <v>672735.33083940775</v>
      </c>
      <c r="C16" s="559">
        <f>SUM(C12:C15)</f>
        <v>808575.39</v>
      </c>
    </row>
    <row r="17" spans="1:3" x14ac:dyDescent="0.2">
      <c r="B17" s="552"/>
      <c r="C17" s="552"/>
    </row>
    <row r="18" spans="1:3" s="556" customFormat="1" x14ac:dyDescent="0.2">
      <c r="A18" s="558" t="s">
        <v>403</v>
      </c>
      <c r="B18" s="557"/>
      <c r="C18" s="557"/>
    </row>
    <row r="19" spans="1:3" x14ac:dyDescent="0.2">
      <c r="B19" s="555"/>
      <c r="C19" s="555"/>
    </row>
    <row r="20" spans="1:3" x14ac:dyDescent="0.2">
      <c r="A20" s="545" t="s">
        <v>402</v>
      </c>
      <c r="B20" s="554">
        <f>'Prop J Cost Detail'!F5</f>
        <v>278740</v>
      </c>
      <c r="C20" s="554">
        <f>'Prop J Cost Detail'!G5</f>
        <v>293410.68</v>
      </c>
    </row>
    <row r="21" spans="1:3" x14ac:dyDescent="0.2">
      <c r="A21" s="545" t="s">
        <v>401</v>
      </c>
      <c r="B21" s="553">
        <f>SUM('Prop J Cost Detail'!P10,'Prop J Cost Detail'!P14)</f>
        <v>5820.3</v>
      </c>
      <c r="C21" s="553">
        <f>SUM('Prop J Cost Detail'!Q10,'Prop J Cost Detail'!Q14)</f>
        <v>7075.7100000000009</v>
      </c>
    </row>
    <row r="22" spans="1:3" x14ac:dyDescent="0.2">
      <c r="B22" s="552">
        <f>SUM(B20:B21)</f>
        <v>284560.3</v>
      </c>
      <c r="C22" s="552">
        <f>SUM(C20:C21)</f>
        <v>300486.39</v>
      </c>
    </row>
    <row r="24" spans="1:3" ht="13.5" thickBot="1" x14ac:dyDescent="0.25"/>
    <row r="25" spans="1:3" ht="39" thickBot="1" x14ac:dyDescent="0.25">
      <c r="A25" s="551" t="s">
        <v>400</v>
      </c>
      <c r="B25" s="550">
        <f>B16-B22</f>
        <v>388175.03083940776</v>
      </c>
      <c r="C25" s="549">
        <f>C16-C22</f>
        <v>508089</v>
      </c>
    </row>
    <row r="28" spans="1:3" x14ac:dyDescent="0.2">
      <c r="A28" s="548" t="s">
        <v>399</v>
      </c>
    </row>
    <row r="29" spans="1:3" x14ac:dyDescent="0.2">
      <c r="A29" s="547" t="s">
        <v>397</v>
      </c>
      <c r="B29" s="546" t="s">
        <v>891</v>
      </c>
    </row>
    <row r="30" spans="1:3" x14ac:dyDescent="0.2">
      <c r="A30" s="547" t="s">
        <v>396</v>
      </c>
      <c r="B30" s="546" t="s">
        <v>892</v>
      </c>
    </row>
    <row r="31" spans="1:3" ht="15" x14ac:dyDescent="0.25">
      <c r="A31" s="547" t="s">
        <v>395</v>
      </c>
      <c r="B31" s="939" t="s">
        <v>893</v>
      </c>
    </row>
    <row r="32" spans="1:3" x14ac:dyDescent="0.2">
      <c r="A32" s="547"/>
    </row>
    <row r="33" spans="1:2" x14ac:dyDescent="0.2">
      <c r="A33" s="547" t="s">
        <v>398</v>
      </c>
    </row>
    <row r="34" spans="1:2" x14ac:dyDescent="0.2">
      <c r="A34" s="547" t="s">
        <v>397</v>
      </c>
      <c r="B34" s="546"/>
    </row>
    <row r="35" spans="1:2" x14ac:dyDescent="0.2">
      <c r="A35" s="547" t="s">
        <v>396</v>
      </c>
      <c r="B35" s="546"/>
    </row>
    <row r="36" spans="1:2" x14ac:dyDescent="0.2">
      <c r="A36" s="547" t="s">
        <v>395</v>
      </c>
      <c r="B36" s="546"/>
    </row>
  </sheetData>
  <hyperlinks>
    <hyperlink ref="B31" r:id="rId1"/>
  </hyperlinks>
  <pageMargins left="0.26" right="0.7" top="0.44" bottom="0.75" header="0.3" footer="0.3"/>
  <pageSetup paperSize="17" fitToWidth="0" orientation="landscape" r:id="rId2"/>
  <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P58"/>
  <sheetViews>
    <sheetView view="pageBreakPreview" topLeftCell="A4" zoomScale="90" zoomScaleNormal="100" zoomScaleSheetLayoutView="90" workbookViewId="0">
      <selection activeCell="F44" sqref="F44"/>
    </sheetView>
  </sheetViews>
  <sheetFormatPr defaultColWidth="7.42578125" defaultRowHeight="12.75" x14ac:dyDescent="0.2"/>
  <cols>
    <col min="1" max="1" width="34.42578125" style="575" customWidth="1"/>
    <col min="2" max="2" width="10.28515625" style="575" customWidth="1"/>
    <col min="3" max="3" width="12.42578125" style="576" bestFit="1" customWidth="1"/>
    <col min="4" max="4" width="8.7109375" style="575" customWidth="1"/>
    <col min="5" max="5" width="8.42578125" style="575" bestFit="1" customWidth="1"/>
    <col min="6" max="7" width="12.7109375" style="575" customWidth="1"/>
    <col min="8" max="8" width="5.42578125" style="575" customWidth="1"/>
    <col min="9" max="9" width="10.28515625" style="575" customWidth="1"/>
    <col min="10" max="10" width="7.42578125" style="575"/>
    <col min="11" max="11" width="7.85546875" style="575" customWidth="1"/>
    <col min="12" max="12" width="8.42578125" style="575" customWidth="1"/>
    <col min="13" max="13" width="10.7109375" style="575" bestFit="1" customWidth="1"/>
    <col min="14" max="14" width="11.42578125" style="575" customWidth="1"/>
    <col min="15" max="15" width="9.42578125" style="575" customWidth="1"/>
    <col min="16" max="16" width="9.7109375" style="575" hidden="1" customWidth="1"/>
    <col min="17" max="16384" width="7.42578125" style="575"/>
  </cols>
  <sheetData>
    <row r="1" spans="1:16" s="679" customFormat="1" ht="18" x14ac:dyDescent="0.25">
      <c r="A1" s="682" t="s">
        <v>412</v>
      </c>
      <c r="B1" s="681"/>
      <c r="C1" s="680"/>
    </row>
    <row r="2" spans="1:16" ht="10.5" customHeight="1" x14ac:dyDescent="0.25">
      <c r="B2" s="595"/>
      <c r="I2" s="679"/>
      <c r="J2" s="679"/>
      <c r="K2" s="679"/>
      <c r="L2" s="679"/>
    </row>
    <row r="3" spans="1:16" x14ac:dyDescent="0.2">
      <c r="A3" s="942" t="s">
        <v>804</v>
      </c>
      <c r="B3" s="595"/>
      <c r="I3" s="1234" t="s">
        <v>449</v>
      </c>
      <c r="J3" s="1234"/>
      <c r="K3" s="1234"/>
      <c r="L3" s="1234"/>
      <c r="M3" s="1234"/>
    </row>
    <row r="4" spans="1:16" x14ac:dyDescent="0.2">
      <c r="A4" s="943" t="s">
        <v>890</v>
      </c>
      <c r="B4" s="595"/>
      <c r="I4" s="1234"/>
      <c r="J4" s="1234"/>
      <c r="K4" s="1234"/>
      <c r="L4" s="1234"/>
      <c r="M4" s="1234"/>
    </row>
    <row r="5" spans="1:16" x14ac:dyDescent="0.2">
      <c r="A5" s="595" t="s">
        <v>448</v>
      </c>
      <c r="B5" s="595"/>
      <c r="I5" s="1234"/>
      <c r="J5" s="1234"/>
      <c r="K5" s="1234"/>
      <c r="L5" s="1234"/>
      <c r="M5" s="1234"/>
    </row>
    <row r="6" spans="1:16" ht="15" x14ac:dyDescent="0.25">
      <c r="A6" s="573" t="s">
        <v>894</v>
      </c>
      <c r="B6" s="595"/>
    </row>
    <row r="7" spans="1:16" ht="17.25" customHeight="1" x14ac:dyDescent="0.25">
      <c r="A7" s="579"/>
      <c r="B7" s="595"/>
      <c r="I7" s="678" t="s">
        <v>447</v>
      </c>
    </row>
    <row r="8" spans="1:16" x14ac:dyDescent="0.2">
      <c r="A8" s="674" t="s">
        <v>446</v>
      </c>
      <c r="B8" s="595"/>
      <c r="H8" s="677"/>
    </row>
    <row r="9" spans="1:16" x14ac:dyDescent="0.2">
      <c r="A9" s="674"/>
      <c r="B9" s="595"/>
      <c r="I9" s="674" t="s">
        <v>445</v>
      </c>
      <c r="K9" s="676"/>
    </row>
    <row r="10" spans="1:16" x14ac:dyDescent="0.2">
      <c r="A10" s="675" t="s">
        <v>444</v>
      </c>
      <c r="J10" s="674"/>
    </row>
    <row r="11" spans="1:16" ht="40.5" customHeight="1" x14ac:dyDescent="0.2">
      <c r="A11" s="673" t="s">
        <v>87</v>
      </c>
      <c r="B11" s="672" t="s">
        <v>443</v>
      </c>
      <c r="C11" s="671" t="s">
        <v>442</v>
      </c>
      <c r="D11" s="670" t="s">
        <v>441</v>
      </c>
      <c r="E11" s="670"/>
      <c r="F11" s="669" t="s">
        <v>440</v>
      </c>
      <c r="G11" s="668" t="s">
        <v>439</v>
      </c>
      <c r="H11" s="667"/>
      <c r="I11" s="666" t="s">
        <v>438</v>
      </c>
      <c r="J11" s="665" t="s">
        <v>437</v>
      </c>
      <c r="K11" s="664" t="s">
        <v>433</v>
      </c>
      <c r="L11" s="664" t="s">
        <v>436</v>
      </c>
      <c r="M11" s="664" t="s">
        <v>435</v>
      </c>
      <c r="N11" s="664" t="s">
        <v>434</v>
      </c>
      <c r="O11" s="663" t="s">
        <v>433</v>
      </c>
    </row>
    <row r="12" spans="1:16" x14ac:dyDescent="0.2">
      <c r="A12" s="950" t="s">
        <v>896</v>
      </c>
      <c r="B12" s="949" t="s">
        <v>897</v>
      </c>
      <c r="C12" s="662">
        <v>16</v>
      </c>
      <c r="D12" s="944">
        <v>1565</v>
      </c>
      <c r="E12" s="944">
        <v>1899</v>
      </c>
      <c r="F12" s="661">
        <f t="shared" ref="F12:F22" si="0">C12*D12*26.1</f>
        <v>653544</v>
      </c>
      <c r="G12" s="660">
        <f t="shared" ref="G12:G22" si="1">C12*E12*26.1</f>
        <v>793022.4</v>
      </c>
      <c r="H12" s="659"/>
      <c r="I12" s="658"/>
      <c r="J12" s="653"/>
      <c r="K12" s="631"/>
      <c r="L12" s="640"/>
      <c r="M12" s="631">
        <f t="shared" ref="M12:M22" si="2">F12*L12</f>
        <v>0</v>
      </c>
      <c r="N12" s="631">
        <f t="shared" ref="N12:N22" si="3">G12*L12</f>
        <v>0</v>
      </c>
      <c r="O12" s="645">
        <f t="shared" ref="O12:O22" si="4">C12*K12</f>
        <v>0</v>
      </c>
      <c r="P12" s="656" t="s">
        <v>432</v>
      </c>
    </row>
    <row r="13" spans="1:16" x14ac:dyDescent="0.2">
      <c r="A13" s="945" t="s">
        <v>898</v>
      </c>
      <c r="B13" s="946" t="s">
        <v>899</v>
      </c>
      <c r="C13" s="655">
        <v>0.1</v>
      </c>
      <c r="D13" s="948">
        <v>2672</v>
      </c>
      <c r="E13" s="948">
        <v>3248</v>
      </c>
      <c r="F13" s="947">
        <f t="shared" si="0"/>
        <v>6973.92</v>
      </c>
      <c r="G13" s="947">
        <f t="shared" si="1"/>
        <v>8477.2800000000007</v>
      </c>
      <c r="H13" s="561"/>
      <c r="I13" s="654"/>
      <c r="J13" s="653"/>
      <c r="K13" s="631"/>
      <c r="L13" s="640"/>
      <c r="M13" s="631">
        <f t="shared" si="2"/>
        <v>0</v>
      </c>
      <c r="N13" s="631">
        <f t="shared" si="3"/>
        <v>0</v>
      </c>
      <c r="O13" s="645">
        <f t="shared" si="4"/>
        <v>0</v>
      </c>
      <c r="P13" s="656" t="s">
        <v>44</v>
      </c>
    </row>
    <row r="14" spans="1:16" x14ac:dyDescent="0.2">
      <c r="A14" s="945" t="s">
        <v>900</v>
      </c>
      <c r="B14" s="946" t="s">
        <v>901</v>
      </c>
      <c r="C14" s="655">
        <v>0.1</v>
      </c>
      <c r="D14" s="948">
        <v>2230</v>
      </c>
      <c r="E14" s="948">
        <v>2711</v>
      </c>
      <c r="F14" s="947">
        <f t="shared" si="0"/>
        <v>5820.3</v>
      </c>
      <c r="G14" s="947">
        <f t="shared" si="1"/>
        <v>7075.7100000000009</v>
      </c>
      <c r="H14" s="561"/>
      <c r="I14" s="654"/>
      <c r="J14" s="653"/>
      <c r="K14" s="631"/>
      <c r="L14" s="640"/>
      <c r="M14" s="631">
        <f t="shared" si="2"/>
        <v>0</v>
      </c>
      <c r="N14" s="631">
        <f t="shared" si="3"/>
        <v>0</v>
      </c>
      <c r="O14" s="645">
        <f t="shared" si="4"/>
        <v>0</v>
      </c>
      <c r="P14" s="656" t="s">
        <v>431</v>
      </c>
    </row>
    <row r="15" spans="1:16" x14ac:dyDescent="0.2">
      <c r="A15" s="639"/>
      <c r="B15" s="546"/>
      <c r="C15" s="655"/>
      <c r="D15" s="636"/>
      <c r="E15" s="636"/>
      <c r="F15" s="648">
        <f t="shared" si="0"/>
        <v>0</v>
      </c>
      <c r="G15" s="647">
        <f t="shared" si="1"/>
        <v>0</v>
      </c>
      <c r="H15" s="561"/>
      <c r="I15" s="654"/>
      <c r="J15" s="653"/>
      <c r="K15" s="631"/>
      <c r="L15" s="640"/>
      <c r="M15" s="631">
        <f t="shared" si="2"/>
        <v>0</v>
      </c>
      <c r="N15" s="631">
        <f t="shared" si="3"/>
        <v>0</v>
      </c>
      <c r="O15" s="645">
        <f t="shared" si="4"/>
        <v>0</v>
      </c>
      <c r="P15" s="656" t="s">
        <v>40</v>
      </c>
    </row>
    <row r="16" spans="1:16" x14ac:dyDescent="0.2">
      <c r="A16" s="639"/>
      <c r="B16" s="546"/>
      <c r="C16" s="655"/>
      <c r="D16" s="636"/>
      <c r="E16" s="636"/>
      <c r="F16" s="648">
        <f t="shared" si="0"/>
        <v>0</v>
      </c>
      <c r="G16" s="647">
        <f t="shared" si="1"/>
        <v>0</v>
      </c>
      <c r="H16" s="561"/>
      <c r="I16" s="654"/>
      <c r="J16" s="653"/>
      <c r="K16" s="631"/>
      <c r="L16" s="640"/>
      <c r="M16" s="631">
        <f t="shared" si="2"/>
        <v>0</v>
      </c>
      <c r="N16" s="631">
        <f t="shared" si="3"/>
        <v>0</v>
      </c>
      <c r="O16" s="645">
        <f t="shared" si="4"/>
        <v>0</v>
      </c>
      <c r="P16" s="656"/>
    </row>
    <row r="17" spans="1:16" x14ac:dyDescent="0.2">
      <c r="A17" s="639"/>
      <c r="B17" s="657"/>
      <c r="C17" s="655"/>
      <c r="D17" s="636"/>
      <c r="E17" s="636"/>
      <c r="F17" s="648">
        <f t="shared" si="0"/>
        <v>0</v>
      </c>
      <c r="G17" s="647">
        <f t="shared" si="1"/>
        <v>0</v>
      </c>
      <c r="H17" s="561"/>
      <c r="I17" s="654"/>
      <c r="J17" s="653"/>
      <c r="K17" s="631"/>
      <c r="L17" s="640"/>
      <c r="M17" s="631">
        <f t="shared" si="2"/>
        <v>0</v>
      </c>
      <c r="N17" s="631">
        <f t="shared" si="3"/>
        <v>0</v>
      </c>
      <c r="O17" s="645">
        <f t="shared" si="4"/>
        <v>0</v>
      </c>
      <c r="P17" s="656"/>
    </row>
    <row r="18" spans="1:16" x14ac:dyDescent="0.2">
      <c r="A18" s="639"/>
      <c r="B18" s="546"/>
      <c r="C18" s="655"/>
      <c r="D18" s="636"/>
      <c r="E18" s="636"/>
      <c r="F18" s="648">
        <f t="shared" si="0"/>
        <v>0</v>
      </c>
      <c r="G18" s="647">
        <f t="shared" si="1"/>
        <v>0</v>
      </c>
      <c r="H18" s="561"/>
      <c r="I18" s="654"/>
      <c r="J18" s="653"/>
      <c r="K18" s="631"/>
      <c r="L18" s="640"/>
      <c r="M18" s="631">
        <f t="shared" si="2"/>
        <v>0</v>
      </c>
      <c r="N18" s="631">
        <f t="shared" si="3"/>
        <v>0</v>
      </c>
      <c r="O18" s="645">
        <f t="shared" si="4"/>
        <v>0</v>
      </c>
      <c r="P18" s="656"/>
    </row>
    <row r="19" spans="1:16" x14ac:dyDescent="0.2">
      <c r="A19" s="639"/>
      <c r="B19" s="546"/>
      <c r="C19" s="655"/>
      <c r="D19" s="636"/>
      <c r="E19" s="636"/>
      <c r="F19" s="648">
        <f t="shared" si="0"/>
        <v>0</v>
      </c>
      <c r="G19" s="647">
        <f t="shared" si="1"/>
        <v>0</v>
      </c>
      <c r="H19" s="561"/>
      <c r="I19" s="654"/>
      <c r="J19" s="653"/>
      <c r="K19" s="631"/>
      <c r="L19" s="640"/>
      <c r="M19" s="631">
        <f t="shared" si="2"/>
        <v>0</v>
      </c>
      <c r="N19" s="631">
        <f t="shared" si="3"/>
        <v>0</v>
      </c>
      <c r="O19" s="645">
        <f t="shared" si="4"/>
        <v>0</v>
      </c>
      <c r="P19" s="656"/>
    </row>
    <row r="20" spans="1:16" ht="13.5" customHeight="1" x14ac:dyDescent="0.2">
      <c r="A20" s="639"/>
      <c r="B20" s="546"/>
      <c r="C20" s="655"/>
      <c r="D20" s="636"/>
      <c r="E20" s="636"/>
      <c r="F20" s="648">
        <f t="shared" si="0"/>
        <v>0</v>
      </c>
      <c r="G20" s="647">
        <f t="shared" si="1"/>
        <v>0</v>
      </c>
      <c r="H20" s="561"/>
      <c r="I20" s="654"/>
      <c r="J20" s="653"/>
      <c r="K20" s="631"/>
      <c r="L20" s="640"/>
      <c r="M20" s="631">
        <f t="shared" si="2"/>
        <v>0</v>
      </c>
      <c r="N20" s="631">
        <f t="shared" si="3"/>
        <v>0</v>
      </c>
      <c r="O20" s="645">
        <f t="shared" si="4"/>
        <v>0</v>
      </c>
    </row>
    <row r="21" spans="1:16" ht="13.5" customHeight="1" x14ac:dyDescent="0.2">
      <c r="A21" s="639"/>
      <c r="B21" s="546"/>
      <c r="C21" s="655"/>
      <c r="D21" s="636"/>
      <c r="E21" s="636"/>
      <c r="F21" s="648">
        <f t="shared" si="0"/>
        <v>0</v>
      </c>
      <c r="G21" s="647">
        <f t="shared" si="1"/>
        <v>0</v>
      </c>
      <c r="H21" s="561"/>
      <c r="I21" s="654"/>
      <c r="J21" s="653"/>
      <c r="K21" s="631"/>
      <c r="L21" s="640"/>
      <c r="M21" s="631">
        <f t="shared" si="2"/>
        <v>0</v>
      </c>
      <c r="N21" s="631">
        <f t="shared" si="3"/>
        <v>0</v>
      </c>
      <c r="O21" s="645">
        <f t="shared" si="4"/>
        <v>0</v>
      </c>
    </row>
    <row r="22" spans="1:16" x14ac:dyDescent="0.2">
      <c r="A22" s="639"/>
      <c r="B22" s="546"/>
      <c r="C22" s="655"/>
      <c r="D22" s="636"/>
      <c r="E22" s="636"/>
      <c r="F22" s="648">
        <f t="shared" si="0"/>
        <v>0</v>
      </c>
      <c r="G22" s="647">
        <f t="shared" si="1"/>
        <v>0</v>
      </c>
      <c r="H22" s="561"/>
      <c r="I22" s="654"/>
      <c r="J22" s="653"/>
      <c r="K22" s="631"/>
      <c r="L22" s="640"/>
      <c r="M22" s="631">
        <f t="shared" si="2"/>
        <v>0</v>
      </c>
      <c r="N22" s="631">
        <f t="shared" si="3"/>
        <v>0</v>
      </c>
      <c r="O22" s="645">
        <f t="shared" si="4"/>
        <v>0</v>
      </c>
    </row>
    <row r="23" spans="1:16" ht="6" customHeight="1" x14ac:dyDescent="0.2">
      <c r="A23" s="652"/>
      <c r="B23" s="651"/>
      <c r="C23" s="650"/>
      <c r="D23" s="649"/>
      <c r="E23" s="649"/>
      <c r="F23" s="648"/>
      <c r="G23" s="647"/>
      <c r="H23" s="561"/>
      <c r="I23" s="646"/>
      <c r="J23" s="642"/>
      <c r="K23" s="631"/>
      <c r="L23" s="640"/>
      <c r="M23" s="631"/>
      <c r="N23" s="631"/>
      <c r="O23" s="645"/>
    </row>
    <row r="24" spans="1:16" x14ac:dyDescent="0.2">
      <c r="A24" s="639" t="s">
        <v>430</v>
      </c>
      <c r="B24" s="638"/>
      <c r="C24" s="637"/>
      <c r="D24" s="636"/>
      <c r="E24" s="636"/>
      <c r="F24" s="635">
        <f>SUM(F13:F22)/260*11*1.5*0.5</f>
        <v>405.97044230769239</v>
      </c>
      <c r="G24" s="634">
        <f>SUM(G13:G22)/260*11*1.5*0.5</f>
        <v>493.50833653846155</v>
      </c>
      <c r="H24" s="561"/>
      <c r="I24" s="643" t="s">
        <v>427</v>
      </c>
      <c r="J24" s="642"/>
      <c r="K24" s="641" t="s">
        <v>427</v>
      </c>
      <c r="L24" s="640"/>
      <c r="M24" s="631">
        <f>F24*L24</f>
        <v>0</v>
      </c>
      <c r="N24" s="631">
        <f>G24*L24</f>
        <v>0</v>
      </c>
      <c r="O24" s="644" t="s">
        <v>427</v>
      </c>
    </row>
    <row r="25" spans="1:16" x14ac:dyDescent="0.2">
      <c r="A25" s="639" t="s">
        <v>429</v>
      </c>
      <c r="B25" s="638"/>
      <c r="C25" s="637"/>
      <c r="D25" s="636"/>
      <c r="E25" s="636"/>
      <c r="F25" s="635">
        <f>SUM(F13:F22)*0.085*0.333</f>
        <v>362.14039710000003</v>
      </c>
      <c r="G25" s="634">
        <f>SUM(G13:G22)*0.085*0.333</f>
        <v>440.22738195000011</v>
      </c>
      <c r="H25" s="561"/>
      <c r="I25" s="643" t="s">
        <v>427</v>
      </c>
      <c r="J25" s="642"/>
      <c r="K25" s="641" t="s">
        <v>427</v>
      </c>
      <c r="L25" s="640"/>
      <c r="M25" s="631">
        <f>F25*L25</f>
        <v>0</v>
      </c>
      <c r="N25" s="631">
        <f>G25*L25</f>
        <v>0</v>
      </c>
      <c r="O25" s="630" t="s">
        <v>427</v>
      </c>
    </row>
    <row r="26" spans="1:16" x14ac:dyDescent="0.2">
      <c r="A26" s="639" t="s">
        <v>428</v>
      </c>
      <c r="B26" s="638"/>
      <c r="C26" s="637"/>
      <c r="D26" s="636"/>
      <c r="E26" s="636"/>
      <c r="F26" s="635">
        <v>0</v>
      </c>
      <c r="G26" s="634">
        <v>0</v>
      </c>
      <c r="H26" s="561"/>
      <c r="I26" s="643" t="s">
        <v>427</v>
      </c>
      <c r="J26" s="642"/>
      <c r="K26" s="641" t="s">
        <v>427</v>
      </c>
      <c r="L26" s="640"/>
      <c r="M26" s="631">
        <f>F26*L26</f>
        <v>0</v>
      </c>
      <c r="N26" s="631">
        <f>G26*L26</f>
        <v>0</v>
      </c>
      <c r="O26" s="630" t="s">
        <v>427</v>
      </c>
    </row>
    <row r="27" spans="1:16" x14ac:dyDescent="0.2">
      <c r="A27" s="639" t="s">
        <v>426</v>
      </c>
      <c r="B27" s="638"/>
      <c r="C27" s="637"/>
      <c r="D27" s="636"/>
      <c r="E27" s="636"/>
      <c r="F27" s="635">
        <v>0</v>
      </c>
      <c r="G27" s="634">
        <v>0</v>
      </c>
      <c r="H27" s="561"/>
      <c r="I27" s="623"/>
      <c r="J27" s="622"/>
      <c r="K27" s="633"/>
      <c r="L27" s="632"/>
      <c r="M27" s="631"/>
      <c r="N27" s="631"/>
      <c r="O27" s="630"/>
    </row>
    <row r="28" spans="1:16" ht="12.75" customHeight="1" x14ac:dyDescent="0.2">
      <c r="A28" s="629" t="s">
        <v>425</v>
      </c>
      <c r="B28" s="628"/>
      <c r="C28" s="627">
        <f>SUM(C12:C22)</f>
        <v>16.200000000000003</v>
      </c>
      <c r="D28" s="626" t="s">
        <v>241</v>
      </c>
      <c r="E28" s="625"/>
      <c r="F28" s="624">
        <f>SUM(F12:F27)</f>
        <v>667106.33083940775</v>
      </c>
      <c r="G28" s="619">
        <f>SUM(G12:G27)</f>
        <v>809509.12571848847</v>
      </c>
      <c r="H28" s="609"/>
      <c r="I28" s="623"/>
      <c r="J28" s="622"/>
      <c r="K28" s="621"/>
      <c r="L28" s="621"/>
      <c r="M28" s="620">
        <f>SUM(M12:M26)</f>
        <v>0</v>
      </c>
      <c r="N28" s="620">
        <f>SUM(N12:N26)</f>
        <v>0</v>
      </c>
      <c r="O28" s="619">
        <f>SUM(O12:O26)</f>
        <v>0</v>
      </c>
    </row>
    <row r="29" spans="1:16" ht="12.75" customHeight="1" x14ac:dyDescent="0.2">
      <c r="A29" s="595"/>
      <c r="B29" s="595"/>
      <c r="C29" s="596"/>
      <c r="D29" s="595"/>
      <c r="E29" s="595"/>
      <c r="F29" s="595"/>
      <c r="G29" s="595"/>
      <c r="H29" s="595"/>
      <c r="I29" s="616"/>
    </row>
    <row r="30" spans="1:16" x14ac:dyDescent="0.2">
      <c r="A30" s="618" t="s">
        <v>424</v>
      </c>
      <c r="B30" s="572"/>
      <c r="C30" s="617" t="s">
        <v>241</v>
      </c>
      <c r="D30" s="572"/>
      <c r="E30" s="572"/>
      <c r="F30" s="572"/>
      <c r="G30" s="572"/>
      <c r="H30" s="572"/>
      <c r="I30" s="616"/>
    </row>
    <row r="31" spans="1:16" x14ac:dyDescent="0.2">
      <c r="A31" s="615" t="s">
        <v>423</v>
      </c>
      <c r="B31" s="601" t="s">
        <v>241</v>
      </c>
      <c r="C31" s="614" t="s">
        <v>241</v>
      </c>
      <c r="D31" s="613" t="s">
        <v>241</v>
      </c>
      <c r="E31" s="601"/>
      <c r="F31" s="612">
        <v>5629</v>
      </c>
      <c r="G31" s="612">
        <v>6843</v>
      </c>
      <c r="H31" s="561"/>
    </row>
    <row r="32" spans="1:16" x14ac:dyDescent="0.2">
      <c r="A32" s="613" t="s">
        <v>422</v>
      </c>
      <c r="B32" s="613" t="s">
        <v>241</v>
      </c>
      <c r="C32" s="614" t="s">
        <v>241</v>
      </c>
      <c r="D32" s="613" t="s">
        <v>241</v>
      </c>
      <c r="E32" s="601"/>
      <c r="F32" s="612">
        <v>0</v>
      </c>
      <c r="G32" s="612">
        <v>0</v>
      </c>
      <c r="H32" s="561"/>
    </row>
    <row r="33" spans="1:8" x14ac:dyDescent="0.2">
      <c r="A33" s="611" t="s">
        <v>405</v>
      </c>
      <c r="B33" s="601"/>
      <c r="C33" s="602"/>
      <c r="D33" s="601"/>
      <c r="E33" s="601"/>
      <c r="F33" s="610">
        <f>F31+F32</f>
        <v>5629</v>
      </c>
      <c r="G33" s="610">
        <f>G31+G32</f>
        <v>6843</v>
      </c>
      <c r="H33" s="609"/>
    </row>
    <row r="34" spans="1:8" x14ac:dyDescent="0.2">
      <c r="A34" s="572"/>
      <c r="B34" s="572"/>
      <c r="C34" s="589"/>
      <c r="D34" s="572"/>
      <c r="E34" s="572"/>
      <c r="F34" s="572"/>
      <c r="G34" s="572"/>
      <c r="H34" s="572"/>
    </row>
    <row r="35" spans="1:8" x14ac:dyDescent="0.2">
      <c r="A35" s="608" t="s">
        <v>421</v>
      </c>
      <c r="B35" s="603"/>
      <c r="C35" s="607"/>
      <c r="D35" s="601"/>
      <c r="E35" s="601"/>
      <c r="F35" s="603"/>
      <c r="G35" s="603"/>
      <c r="H35" s="595"/>
    </row>
    <row r="36" spans="1:8" x14ac:dyDescent="0.2">
      <c r="A36" s="1235"/>
      <c r="B36" s="1235"/>
      <c r="C36" s="1235"/>
      <c r="D36" s="1235"/>
      <c r="E36" s="1235"/>
      <c r="F36" s="603">
        <v>0</v>
      </c>
      <c r="G36" s="606">
        <f>F36</f>
        <v>0</v>
      </c>
      <c r="H36" s="595"/>
    </row>
    <row r="37" spans="1:8" x14ac:dyDescent="0.2">
      <c r="A37" s="1235"/>
      <c r="B37" s="1235"/>
      <c r="C37" s="1235"/>
      <c r="D37" s="1235"/>
      <c r="E37" s="1235"/>
      <c r="F37" s="603">
        <v>0</v>
      </c>
      <c r="G37" s="606">
        <f>F37</f>
        <v>0</v>
      </c>
      <c r="H37" s="595"/>
    </row>
    <row r="38" spans="1:8" x14ac:dyDescent="0.2">
      <c r="A38" s="1235"/>
      <c r="B38" s="1235"/>
      <c r="C38" s="1235"/>
      <c r="D38" s="1235"/>
      <c r="E38" s="1235"/>
      <c r="F38" s="603">
        <v>0</v>
      </c>
      <c r="G38" s="606">
        <f>F38</f>
        <v>0</v>
      </c>
      <c r="H38" s="595"/>
    </row>
    <row r="39" spans="1:8" x14ac:dyDescent="0.2">
      <c r="A39" s="1235"/>
      <c r="B39" s="1235"/>
      <c r="C39" s="1235"/>
      <c r="D39" s="1235"/>
      <c r="E39" s="1235"/>
      <c r="F39" s="603">
        <v>0</v>
      </c>
      <c r="G39" s="605">
        <f>F39</f>
        <v>0</v>
      </c>
      <c r="H39" s="595"/>
    </row>
    <row r="40" spans="1:8" x14ac:dyDescent="0.2">
      <c r="A40" s="604" t="s">
        <v>420</v>
      </c>
      <c r="B40" s="603"/>
      <c r="C40" s="602"/>
      <c r="D40" s="601"/>
      <c r="E40" s="601"/>
      <c r="F40" s="600">
        <f>SUM(F36:F39)</f>
        <v>0</v>
      </c>
      <c r="G40" s="600">
        <f>SUM(G36:G39)</f>
        <v>0</v>
      </c>
      <c r="H40" s="598"/>
    </row>
    <row r="41" spans="1:8" x14ac:dyDescent="0.2">
      <c r="A41" s="572"/>
      <c r="B41" s="595"/>
      <c r="C41" s="589"/>
      <c r="D41" s="572"/>
      <c r="E41" s="572"/>
      <c r="F41" s="572"/>
      <c r="G41" s="572"/>
      <c r="H41" s="572"/>
    </row>
    <row r="42" spans="1:8" x14ac:dyDescent="0.2">
      <c r="A42" s="597" t="s">
        <v>419</v>
      </c>
      <c r="B42" s="572"/>
      <c r="C42" s="589"/>
      <c r="D42" s="572"/>
      <c r="E42" s="572"/>
      <c r="F42" s="599">
        <f>F28+F33+F40</f>
        <v>672735.33083940775</v>
      </c>
      <c r="G42" s="599">
        <f>G28+G33+G40</f>
        <v>816352.12571848847</v>
      </c>
      <c r="H42" s="598"/>
    </row>
    <row r="43" spans="1:8" x14ac:dyDescent="0.2">
      <c r="A43" s="572"/>
      <c r="B43" s="572"/>
      <c r="C43" s="589"/>
      <c r="D43" s="572"/>
      <c r="E43" s="572"/>
      <c r="F43" s="572"/>
      <c r="G43" s="572"/>
      <c r="H43" s="572"/>
    </row>
    <row r="44" spans="1:8" x14ac:dyDescent="0.2">
      <c r="A44" s="597" t="s">
        <v>418</v>
      </c>
      <c r="B44" s="595"/>
      <c r="C44" s="596"/>
      <c r="D44" s="595"/>
      <c r="E44" s="595"/>
      <c r="F44" s="594">
        <f>-('[10]PropJ 1415 Contract Cost Detail'!F5+'[10]PropJ 1415 Contract Cost Detail'!P10+'[10]PropJ 1415 Contract Cost Detail'!P14)</f>
        <v>0</v>
      </c>
      <c r="G44" s="593">
        <f>-('[10]PropJ 1415 Contract Cost Detail'!G5+'[10]PropJ 1415 Contract Cost Detail'!Q10+'[10]PropJ 1415 Contract Cost Detail'!Q14)</f>
        <v>0</v>
      </c>
      <c r="H44" s="592"/>
    </row>
    <row r="45" spans="1:8" x14ac:dyDescent="0.2">
      <c r="A45" s="572"/>
      <c r="B45" s="572"/>
      <c r="C45" s="589"/>
      <c r="D45" s="572"/>
      <c r="E45" s="572"/>
      <c r="F45" s="591"/>
      <c r="G45" s="591"/>
      <c r="H45" s="562"/>
    </row>
    <row r="46" spans="1:8" ht="13.5" thickBot="1" x14ac:dyDescent="0.25">
      <c r="A46" s="590" t="s">
        <v>417</v>
      </c>
      <c r="B46" s="572"/>
      <c r="C46" s="589"/>
      <c r="D46" s="572"/>
      <c r="E46" s="572"/>
      <c r="F46" s="588">
        <f>F42+F44</f>
        <v>672735.33083940775</v>
      </c>
      <c r="G46" s="588">
        <f>G42+G44</f>
        <v>816352.12571848847</v>
      </c>
      <c r="H46" s="587"/>
    </row>
    <row r="47" spans="1:8" ht="13.5" thickTop="1" x14ac:dyDescent="0.2">
      <c r="A47" s="586" t="s">
        <v>416</v>
      </c>
      <c r="F47" s="585">
        <f>F46/F42</f>
        <v>1</v>
      </c>
      <c r="G47" s="584">
        <f>G46/G42</f>
        <v>1</v>
      </c>
      <c r="H47" s="583"/>
    </row>
    <row r="48" spans="1:8" x14ac:dyDescent="0.2">
      <c r="F48" s="582"/>
      <c r="G48" s="582"/>
      <c r="H48" s="582"/>
    </row>
    <row r="49" spans="1:15" x14ac:dyDescent="0.2">
      <c r="A49" s="581" t="s">
        <v>415</v>
      </c>
      <c r="C49" s="580" t="s">
        <v>241</v>
      </c>
    </row>
    <row r="50" spans="1:15" ht="12.75" customHeight="1" x14ac:dyDescent="0.2">
      <c r="A50" s="1236" t="s">
        <v>895</v>
      </c>
      <c r="B50" s="1236"/>
      <c r="C50" s="1236"/>
      <c r="D50" s="1236"/>
      <c r="E50" s="1236"/>
      <c r="F50" s="1236"/>
      <c r="G50" s="1236"/>
      <c r="H50" s="577"/>
      <c r="I50" s="577"/>
      <c r="J50" s="577"/>
      <c r="K50" s="577"/>
      <c r="L50" s="577"/>
      <c r="M50" s="577"/>
      <c r="N50" s="577"/>
      <c r="O50" s="577"/>
    </row>
    <row r="51" spans="1:15" x14ac:dyDescent="0.2">
      <c r="A51" s="1233" t="s">
        <v>902</v>
      </c>
      <c r="B51" s="1233"/>
      <c r="C51" s="1233"/>
      <c r="D51" s="1233"/>
      <c r="E51" s="1233"/>
      <c r="F51" s="1233"/>
      <c r="G51" s="1233"/>
      <c r="H51" s="577"/>
      <c r="I51" s="577"/>
      <c r="J51" s="577"/>
      <c r="K51" s="577"/>
      <c r="L51" s="577"/>
      <c r="M51" s="577"/>
      <c r="N51" s="577"/>
      <c r="O51" s="577"/>
    </row>
    <row r="52" spans="1:15" x14ac:dyDescent="0.2">
      <c r="A52" s="1233" t="s">
        <v>414</v>
      </c>
      <c r="B52" s="1233"/>
      <c r="C52" s="1233"/>
      <c r="D52" s="1233"/>
      <c r="E52" s="1233"/>
      <c r="F52" s="1233"/>
      <c r="G52" s="1233"/>
      <c r="H52" s="577"/>
      <c r="I52" s="577"/>
      <c r="J52" s="577"/>
      <c r="K52" s="577"/>
      <c r="L52" s="577"/>
      <c r="M52" s="577"/>
      <c r="N52" s="577"/>
      <c r="O52" s="577"/>
    </row>
    <row r="53" spans="1:15" x14ac:dyDescent="0.2">
      <c r="A53" s="579" t="s">
        <v>413</v>
      </c>
      <c r="B53" s="577"/>
      <c r="C53" s="577"/>
      <c r="D53" s="577"/>
      <c r="E53" s="577"/>
      <c r="F53" s="577"/>
      <c r="G53" s="577"/>
      <c r="H53" s="577"/>
      <c r="I53" s="577"/>
      <c r="J53" s="577"/>
      <c r="K53" s="577"/>
      <c r="L53" s="577"/>
      <c r="M53" s="577"/>
      <c r="N53" s="577"/>
      <c r="O53" s="577"/>
    </row>
    <row r="54" spans="1:15" ht="63" customHeight="1" x14ac:dyDescent="0.25">
      <c r="A54" s="1231" t="s">
        <v>904</v>
      </c>
      <c r="B54" s="1232"/>
      <c r="C54" s="1232"/>
      <c r="D54" s="1232"/>
      <c r="E54" s="1232"/>
      <c r="F54" s="1232"/>
      <c r="G54" s="1232"/>
    </row>
    <row r="55" spans="1:15" x14ac:dyDescent="0.2">
      <c r="A55" s="954"/>
      <c r="B55" s="578"/>
      <c r="C55" s="578"/>
      <c r="D55" s="578"/>
      <c r="E55" s="578"/>
      <c r="F55" s="578"/>
      <c r="G55" s="578"/>
    </row>
    <row r="56" spans="1:15" x14ac:dyDescent="0.2">
      <c r="A56" s="954"/>
      <c r="B56" s="578"/>
      <c r="C56" s="578"/>
      <c r="D56" s="578"/>
      <c r="E56" s="578"/>
      <c r="F56" s="578"/>
      <c r="G56" s="578"/>
    </row>
    <row r="57" spans="1:15" x14ac:dyDescent="0.2">
      <c r="A57" s="954"/>
      <c r="B57" s="578"/>
      <c r="C57" s="578"/>
      <c r="D57" s="578"/>
      <c r="E57" s="578"/>
      <c r="F57" s="578"/>
      <c r="G57" s="578"/>
    </row>
    <row r="58" spans="1:15" x14ac:dyDescent="0.2">
      <c r="A58" s="953"/>
      <c r="B58" s="577"/>
      <c r="C58" s="577"/>
      <c r="D58" s="577"/>
      <c r="E58" s="577"/>
      <c r="F58" s="577"/>
      <c r="G58" s="577"/>
    </row>
  </sheetData>
  <mergeCells count="9">
    <mergeCell ref="A54:G54"/>
    <mergeCell ref="A51:G51"/>
    <mergeCell ref="A52:G52"/>
    <mergeCell ref="I3:M5"/>
    <mergeCell ref="A36:E36"/>
    <mergeCell ref="A37:E37"/>
    <mergeCell ref="A38:E38"/>
    <mergeCell ref="A39:E39"/>
    <mergeCell ref="A50:G50"/>
  </mergeCells>
  <dataValidations count="1">
    <dataValidation type="list" allowBlank="1" showInputMessage="1" showErrorMessage="1" error="Please enter either an S or a C." sqref="I12:I22">
      <formula1>$P$12:$P$13</formula1>
    </dataValidation>
  </dataValidations>
  <pageMargins left="0.39" right="0.25" top="0.43" bottom="0.45" header="0.3" footer="0.3"/>
  <pageSetup paperSize="17" scale="95" fitToWidth="0" orientation="landscape" r:id="rId1"/>
  <colBreaks count="1" manualBreakCount="1">
    <brk id="7" max="1048575" man="1"/>
  </col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R47"/>
  <sheetViews>
    <sheetView view="pageBreakPreview" zoomScale="85" zoomScaleNormal="100" zoomScaleSheetLayoutView="85" workbookViewId="0">
      <selection activeCell="F5" sqref="F5"/>
    </sheetView>
  </sheetViews>
  <sheetFormatPr defaultColWidth="9.140625" defaultRowHeight="12.75" x14ac:dyDescent="0.2"/>
  <cols>
    <col min="1" max="8" width="9.140625" style="683"/>
    <col min="9" max="9" width="3" style="683" customWidth="1"/>
    <col min="10" max="10" width="9.140625" style="683"/>
    <col min="11" max="11" width="13" style="683" customWidth="1"/>
    <col min="12" max="15" width="9.140625" style="683"/>
    <col min="16" max="16" width="11.140625" style="683" customWidth="1"/>
    <col min="17" max="17" width="11.28515625" style="683" customWidth="1"/>
    <col min="18" max="16384" width="9.140625" style="683"/>
  </cols>
  <sheetData>
    <row r="1" spans="1:18" s="560" customFormat="1" ht="18" x14ac:dyDescent="0.25">
      <c r="A1" s="574" t="s">
        <v>412</v>
      </c>
      <c r="C1" s="571"/>
      <c r="F1" s="683"/>
      <c r="G1" s="683"/>
      <c r="H1" s="683"/>
      <c r="I1" s="683"/>
      <c r="J1" s="683"/>
      <c r="K1" s="683"/>
      <c r="L1" s="683"/>
      <c r="M1" s="683"/>
      <c r="N1" s="683"/>
      <c r="O1" s="683"/>
      <c r="P1" s="683"/>
      <c r="Q1" s="683"/>
    </row>
    <row r="2" spans="1:18" s="560" customFormat="1" x14ac:dyDescent="0.2">
      <c r="A2" s="683"/>
      <c r="B2" s="683"/>
      <c r="C2" s="683"/>
      <c r="D2" s="683"/>
      <c r="E2" s="683"/>
      <c r="F2" s="683"/>
      <c r="G2" s="683"/>
      <c r="H2" s="683"/>
      <c r="I2" s="683"/>
      <c r="J2" s="683"/>
      <c r="K2" s="683"/>
      <c r="L2" s="683"/>
      <c r="M2" s="683"/>
      <c r="N2" s="683"/>
      <c r="O2" s="683"/>
      <c r="P2" s="683"/>
      <c r="Q2" s="683"/>
    </row>
    <row r="3" spans="1:18" ht="15.75" x14ac:dyDescent="0.25">
      <c r="A3" s="699" t="s">
        <v>468</v>
      </c>
      <c r="B3" s="697"/>
      <c r="J3" s="698" t="s">
        <v>467</v>
      </c>
      <c r="K3" s="697"/>
      <c r="L3" s="572"/>
      <c r="M3" s="572"/>
      <c r="N3" s="560"/>
      <c r="O3" s="560"/>
      <c r="P3" s="560"/>
      <c r="Q3" s="560"/>
      <c r="R3" s="560"/>
    </row>
    <row r="4" spans="1:18" x14ac:dyDescent="0.2">
      <c r="F4" s="696" t="s">
        <v>440</v>
      </c>
      <c r="G4" s="696" t="s">
        <v>439</v>
      </c>
      <c r="H4" s="692"/>
      <c r="R4" s="560"/>
    </row>
    <row r="5" spans="1:18" ht="12.75" customHeight="1" x14ac:dyDescent="0.2">
      <c r="A5" s="1250" t="s">
        <v>466</v>
      </c>
      <c r="B5" s="1251"/>
      <c r="C5" s="1251"/>
      <c r="D5" s="1251"/>
      <c r="E5" s="1252"/>
      <c r="F5" s="695">
        <v>278740</v>
      </c>
      <c r="G5" s="695">
        <v>293410.68</v>
      </c>
      <c r="H5" s="692"/>
      <c r="J5" s="1253" t="s">
        <v>465</v>
      </c>
      <c r="K5" s="1254"/>
      <c r="L5" s="1254"/>
      <c r="M5" s="1254"/>
      <c r="N5" s="1255"/>
      <c r="O5" s="1259" t="s">
        <v>903</v>
      </c>
      <c r="P5" s="1260"/>
      <c r="Q5" s="1261"/>
      <c r="R5" s="560"/>
    </row>
    <row r="6" spans="1:18" x14ac:dyDescent="0.2">
      <c r="A6" s="694"/>
      <c r="B6" s="694"/>
      <c r="C6" s="694"/>
      <c r="D6" s="694"/>
      <c r="E6" s="694"/>
      <c r="F6" s="693"/>
      <c r="G6" s="693"/>
      <c r="H6" s="692"/>
      <c r="J6" s="1256"/>
      <c r="K6" s="1257"/>
      <c r="L6" s="1257"/>
      <c r="M6" s="1257"/>
      <c r="N6" s="1258"/>
      <c r="O6" s="1262"/>
      <c r="P6" s="1263"/>
      <c r="Q6" s="1264"/>
      <c r="R6" s="560"/>
    </row>
    <row r="7" spans="1:18" x14ac:dyDescent="0.2">
      <c r="A7" s="572"/>
      <c r="B7" s="572"/>
      <c r="C7" s="572"/>
      <c r="D7" s="572"/>
      <c r="E7" s="572"/>
      <c r="F7" s="572"/>
      <c r="G7" s="560"/>
      <c r="H7" s="560"/>
      <c r="J7" s="560"/>
      <c r="K7" s="560"/>
      <c r="L7" s="560"/>
      <c r="M7" s="560"/>
      <c r="N7" s="560"/>
      <c r="O7" s="560"/>
      <c r="P7" s="560"/>
      <c r="Q7" s="560"/>
      <c r="R7" s="560"/>
    </row>
    <row r="8" spans="1:18" x14ac:dyDescent="0.2">
      <c r="J8" s="568" t="s">
        <v>464</v>
      </c>
      <c r="K8" s="568"/>
      <c r="L8" s="562"/>
      <c r="M8" s="562"/>
      <c r="N8" s="560"/>
      <c r="O8" s="560"/>
      <c r="P8" s="560"/>
      <c r="Q8" s="560"/>
      <c r="R8" s="560"/>
    </row>
    <row r="9" spans="1:18" ht="15" x14ac:dyDescent="0.25">
      <c r="A9" s="691" t="s">
        <v>463</v>
      </c>
      <c r="J9" s="690" t="s">
        <v>88</v>
      </c>
      <c r="K9" s="1265" t="s">
        <v>87</v>
      </c>
      <c r="L9" s="1265"/>
      <c r="M9" s="951" t="s">
        <v>462</v>
      </c>
      <c r="N9" s="1266" t="s">
        <v>461</v>
      </c>
      <c r="O9" s="1266"/>
      <c r="P9" s="955" t="s">
        <v>460</v>
      </c>
      <c r="Q9" s="955" t="s">
        <v>439</v>
      </c>
      <c r="R9" s="560"/>
    </row>
    <row r="10" spans="1:18" ht="12.75" customHeight="1" x14ac:dyDescent="0.2">
      <c r="A10" s="1240" t="s">
        <v>459</v>
      </c>
      <c r="B10" s="1240"/>
      <c r="C10" s="1240"/>
      <c r="D10" s="1240"/>
      <c r="E10" s="1240"/>
      <c r="F10" s="1240"/>
      <c r="G10" s="1240"/>
      <c r="H10" s="1240"/>
      <c r="J10" s="689">
        <v>1840</v>
      </c>
      <c r="K10" s="1243" t="s">
        <v>900</v>
      </c>
      <c r="L10" s="1243"/>
      <c r="M10" s="957">
        <v>0.1</v>
      </c>
      <c r="N10" s="956">
        <v>2230</v>
      </c>
      <c r="O10" s="956">
        <v>2711</v>
      </c>
      <c r="P10" s="955">
        <f>M10*N10*26.1</f>
        <v>5820.3</v>
      </c>
      <c r="Q10" s="955">
        <f>M10*O10*26.1</f>
        <v>7075.7100000000009</v>
      </c>
      <c r="R10" s="560"/>
    </row>
    <row r="11" spans="1:18" x14ac:dyDescent="0.2">
      <c r="A11" s="1240"/>
      <c r="B11" s="1240"/>
      <c r="C11" s="1240"/>
      <c r="D11" s="1240"/>
      <c r="E11" s="1240"/>
      <c r="F11" s="1240"/>
      <c r="G11" s="1240"/>
      <c r="H11" s="1240"/>
      <c r="J11" s="568" t="s">
        <v>458</v>
      </c>
      <c r="K11" s="568"/>
      <c r="L11" s="562"/>
      <c r="M11" s="688"/>
      <c r="N11" s="560"/>
      <c r="O11" s="560"/>
      <c r="P11" s="560"/>
      <c r="Q11" s="560"/>
      <c r="R11" s="560"/>
    </row>
    <row r="12" spans="1:18" ht="10.5" customHeight="1" x14ac:dyDescent="0.2">
      <c r="A12" s="1244" t="s">
        <v>905</v>
      </c>
      <c r="B12" s="1244"/>
      <c r="C12" s="1244"/>
      <c r="D12" s="1244"/>
      <c r="E12" s="1244"/>
      <c r="F12" s="1244"/>
      <c r="G12" s="1244"/>
      <c r="H12" s="1244"/>
      <c r="J12" s="1246" t="s">
        <v>437</v>
      </c>
      <c r="K12" s="1248" t="s">
        <v>433</v>
      </c>
      <c r="L12" s="1241" t="s">
        <v>436</v>
      </c>
      <c r="M12" s="1241" t="s">
        <v>435</v>
      </c>
      <c r="N12" s="1241" t="s">
        <v>434</v>
      </c>
      <c r="O12" s="1241" t="s">
        <v>457</v>
      </c>
      <c r="P12" s="1241" t="s">
        <v>456</v>
      </c>
      <c r="Q12" s="1241" t="s">
        <v>455</v>
      </c>
      <c r="R12" s="560"/>
    </row>
    <row r="13" spans="1:18" ht="45.75" customHeight="1" x14ac:dyDescent="0.2">
      <c r="A13" s="1244"/>
      <c r="B13" s="1244"/>
      <c r="C13" s="1244"/>
      <c r="D13" s="1244"/>
      <c r="E13" s="1244"/>
      <c r="F13" s="1244"/>
      <c r="G13" s="1244"/>
      <c r="H13" s="1244"/>
      <c r="J13" s="1247"/>
      <c r="K13" s="1248"/>
      <c r="L13" s="1241"/>
      <c r="M13" s="1241"/>
      <c r="N13" s="1241"/>
      <c r="O13" s="1241"/>
      <c r="P13" s="1241"/>
      <c r="Q13" s="1241"/>
      <c r="R13" s="560"/>
    </row>
    <row r="14" spans="1:18" x14ac:dyDescent="0.2">
      <c r="A14" s="1245"/>
      <c r="B14" s="1245"/>
      <c r="C14" s="1245"/>
      <c r="D14" s="1245"/>
      <c r="E14" s="1245"/>
      <c r="F14" s="1245"/>
      <c r="G14" s="1245"/>
      <c r="H14" s="1245"/>
      <c r="J14" s="687"/>
      <c r="K14" s="685"/>
      <c r="L14" s="686"/>
      <c r="M14" s="685">
        <f>P10*L14</f>
        <v>0</v>
      </c>
      <c r="N14" s="685">
        <f>Q10*L14</f>
        <v>0</v>
      </c>
      <c r="O14" s="685">
        <f>K14*M10</f>
        <v>0</v>
      </c>
      <c r="P14" s="685">
        <f>M14+O14</f>
        <v>0</v>
      </c>
      <c r="Q14" s="685">
        <f>N14+O14</f>
        <v>0</v>
      </c>
      <c r="R14" s="560"/>
    </row>
    <row r="15" spans="1:18" x14ac:dyDescent="0.2">
      <c r="A15" s="1245"/>
      <c r="B15" s="1245"/>
      <c r="C15" s="1245"/>
      <c r="D15" s="1245"/>
      <c r="E15" s="1245"/>
      <c r="F15" s="1245"/>
      <c r="G15" s="1245"/>
      <c r="H15" s="1245"/>
    </row>
    <row r="16" spans="1:18" ht="15.75" customHeight="1" x14ac:dyDescent="0.2">
      <c r="A16" s="1245"/>
      <c r="B16" s="1245"/>
      <c r="C16" s="1245"/>
      <c r="D16" s="1245"/>
      <c r="E16" s="1245"/>
      <c r="F16" s="1245"/>
      <c r="G16" s="1245"/>
      <c r="H16" s="1245"/>
    </row>
    <row r="17" spans="1:8" x14ac:dyDescent="0.2">
      <c r="A17" s="1245"/>
      <c r="B17" s="1245"/>
      <c r="C17" s="1245"/>
      <c r="D17" s="1245"/>
      <c r="E17" s="1245"/>
      <c r="F17" s="1245"/>
      <c r="G17" s="1245"/>
      <c r="H17" s="1245"/>
    </row>
    <row r="18" spans="1:8" x14ac:dyDescent="0.2">
      <c r="A18" s="1245"/>
      <c r="B18" s="1245"/>
      <c r="C18" s="1245"/>
      <c r="D18" s="1245"/>
      <c r="E18" s="1245"/>
      <c r="F18" s="1245"/>
      <c r="G18" s="1245"/>
      <c r="H18" s="1245"/>
    </row>
    <row r="19" spans="1:8" ht="15.75" customHeight="1" x14ac:dyDescent="0.2">
      <c r="A19" s="1245"/>
      <c r="B19" s="1245"/>
      <c r="C19" s="1245"/>
      <c r="D19" s="1245"/>
      <c r="E19" s="1245"/>
      <c r="F19" s="1245"/>
      <c r="G19" s="1245"/>
      <c r="H19" s="1245"/>
    </row>
    <row r="20" spans="1:8" x14ac:dyDescent="0.2">
      <c r="A20" s="1245"/>
      <c r="B20" s="1245"/>
      <c r="C20" s="1245"/>
      <c r="D20" s="1245"/>
      <c r="E20" s="1245"/>
      <c r="F20" s="1245"/>
      <c r="G20" s="1245"/>
      <c r="H20" s="1245"/>
    </row>
    <row r="21" spans="1:8" x14ac:dyDescent="0.2">
      <c r="A21" s="1245"/>
      <c r="B21" s="1245"/>
      <c r="C21" s="1245"/>
      <c r="D21" s="1245"/>
      <c r="E21" s="1245"/>
      <c r="F21" s="1245"/>
      <c r="G21" s="1245"/>
      <c r="H21" s="1245"/>
    </row>
    <row r="22" spans="1:8" x14ac:dyDescent="0.2">
      <c r="A22" s="1245"/>
      <c r="B22" s="1245"/>
      <c r="C22" s="1245"/>
      <c r="D22" s="1245"/>
      <c r="E22" s="1245"/>
      <c r="F22" s="1245"/>
      <c r="G22" s="1245"/>
      <c r="H22" s="1245"/>
    </row>
    <row r="23" spans="1:8" ht="30" customHeight="1" x14ac:dyDescent="0.2">
      <c r="A23" s="1245"/>
      <c r="B23" s="1245"/>
      <c r="C23" s="1245"/>
      <c r="D23" s="1245"/>
      <c r="E23" s="1245"/>
      <c r="F23" s="1245"/>
      <c r="G23" s="1245"/>
      <c r="H23" s="1245"/>
    </row>
    <row r="24" spans="1:8" x14ac:dyDescent="0.2">
      <c r="A24" s="1245"/>
      <c r="B24" s="1245"/>
      <c r="C24" s="1245"/>
      <c r="D24" s="1245"/>
      <c r="E24" s="1245"/>
      <c r="F24" s="1245"/>
      <c r="G24" s="1245"/>
      <c r="H24" s="1245"/>
    </row>
    <row r="25" spans="1:8" ht="12.75" customHeight="1" x14ac:dyDescent="0.2">
      <c r="A25" s="1245"/>
      <c r="B25" s="1245"/>
      <c r="C25" s="1245"/>
      <c r="D25" s="1245"/>
      <c r="E25" s="1245"/>
      <c r="F25" s="1245"/>
      <c r="G25" s="1245"/>
      <c r="H25" s="1245"/>
    </row>
    <row r="26" spans="1:8" x14ac:dyDescent="0.2">
      <c r="A26" s="1245"/>
      <c r="B26" s="1245"/>
      <c r="C26" s="1245"/>
      <c r="D26" s="1245"/>
      <c r="E26" s="1245"/>
      <c r="F26" s="1245"/>
      <c r="G26" s="1245"/>
      <c r="H26" s="1245"/>
    </row>
    <row r="27" spans="1:8" x14ac:dyDescent="0.2">
      <c r="A27" s="1245"/>
      <c r="B27" s="1245"/>
      <c r="C27" s="1245"/>
      <c r="D27" s="1245"/>
      <c r="E27" s="1245"/>
      <c r="F27" s="1245"/>
      <c r="G27" s="1245"/>
      <c r="H27" s="1245"/>
    </row>
    <row r="28" spans="1:8" ht="25.5" customHeight="1" x14ac:dyDescent="0.2">
      <c r="A28" s="1245"/>
      <c r="B28" s="1245"/>
      <c r="C28" s="1245"/>
      <c r="D28" s="1245"/>
      <c r="E28" s="1245"/>
      <c r="F28" s="1245"/>
      <c r="G28" s="1245"/>
      <c r="H28" s="1245"/>
    </row>
    <row r="31" spans="1:8" x14ac:dyDescent="0.2">
      <c r="A31" s="684"/>
      <c r="B31" s="684"/>
      <c r="C31" s="684"/>
      <c r="D31" s="684"/>
      <c r="E31" s="684"/>
      <c r="F31" s="684"/>
      <c r="G31" s="684"/>
      <c r="H31" s="684"/>
    </row>
    <row r="32" spans="1:8" x14ac:dyDescent="0.2">
      <c r="A32" s="1242" t="s">
        <v>454</v>
      </c>
      <c r="B32" s="1242"/>
      <c r="C32" s="1242"/>
      <c r="D32" s="1242"/>
      <c r="E32" s="1242"/>
      <c r="F32" s="1242"/>
      <c r="G32" s="1242"/>
      <c r="H32" s="1242"/>
    </row>
    <row r="33" spans="1:8" ht="28.5" customHeight="1" x14ac:dyDescent="0.2">
      <c r="A33" s="1249" t="s">
        <v>453</v>
      </c>
      <c r="B33" s="1249"/>
      <c r="C33" s="1249"/>
      <c r="D33" s="1249"/>
      <c r="E33" s="1249"/>
      <c r="F33" s="1249"/>
      <c r="G33" s="1249"/>
      <c r="H33" s="1249"/>
    </row>
    <row r="34" spans="1:8" x14ac:dyDescent="0.2">
      <c r="A34" s="1239" t="s">
        <v>240</v>
      </c>
      <c r="B34" s="1239"/>
      <c r="C34" s="1239"/>
      <c r="D34" s="1239"/>
      <c r="E34" s="1239"/>
      <c r="F34" s="1239"/>
      <c r="G34" s="1239"/>
      <c r="H34" s="1239"/>
    </row>
    <row r="35" spans="1:8" x14ac:dyDescent="0.2">
      <c r="A35" s="1239" t="s">
        <v>238</v>
      </c>
      <c r="B35" s="1239"/>
      <c r="C35" s="1239"/>
      <c r="D35" s="1239"/>
      <c r="E35" s="1239"/>
      <c r="F35" s="1239"/>
      <c r="G35" s="1239"/>
      <c r="H35" s="1239"/>
    </row>
    <row r="36" spans="1:8" x14ac:dyDescent="0.2">
      <c r="A36" s="1239" t="s">
        <v>236</v>
      </c>
      <c r="B36" s="1239"/>
      <c r="C36" s="1239"/>
      <c r="D36" s="1239"/>
      <c r="E36" s="1239"/>
      <c r="F36" s="1239"/>
      <c r="G36" s="1239"/>
      <c r="H36" s="1239"/>
    </row>
    <row r="37" spans="1:8" x14ac:dyDescent="0.2">
      <c r="A37" s="1239" t="s">
        <v>307</v>
      </c>
      <c r="B37" s="1239"/>
      <c r="C37" s="1239"/>
      <c r="D37" s="1239"/>
      <c r="E37" s="1239"/>
      <c r="F37" s="1239"/>
      <c r="G37" s="1239"/>
      <c r="H37" s="1239"/>
    </row>
    <row r="38" spans="1:8" x14ac:dyDescent="0.2">
      <c r="A38" s="684"/>
      <c r="B38" s="684"/>
      <c r="C38" s="684"/>
      <c r="D38" s="684"/>
      <c r="E38" s="684"/>
      <c r="F38" s="684"/>
      <c r="G38" s="684"/>
      <c r="H38" s="684"/>
    </row>
    <row r="39" spans="1:8" x14ac:dyDescent="0.2">
      <c r="A39" s="1237" t="s">
        <v>452</v>
      </c>
      <c r="B39" s="1237"/>
      <c r="C39" s="1237"/>
      <c r="D39" s="1237"/>
      <c r="E39" s="1237"/>
      <c r="F39" s="1237"/>
      <c r="G39" s="1237"/>
      <c r="H39" s="1237"/>
    </row>
    <row r="40" spans="1:8" x14ac:dyDescent="0.2">
      <c r="A40" s="1239"/>
      <c r="B40" s="1239"/>
      <c r="C40" s="1239"/>
      <c r="D40" s="1239"/>
      <c r="E40" s="1239"/>
      <c r="F40" s="1239"/>
      <c r="G40" s="1239"/>
      <c r="H40" s="1239"/>
    </row>
    <row r="41" spans="1:8" x14ac:dyDescent="0.2">
      <c r="A41" s="1239"/>
      <c r="B41" s="1239"/>
      <c r="C41" s="1239"/>
      <c r="D41" s="1239"/>
      <c r="E41" s="1239"/>
      <c r="F41" s="1239"/>
      <c r="G41" s="1239"/>
      <c r="H41" s="1239"/>
    </row>
    <row r="42" spans="1:8" x14ac:dyDescent="0.2">
      <c r="A42" s="1237" t="s">
        <v>451</v>
      </c>
      <c r="B42" s="1237"/>
      <c r="C42" s="1237"/>
      <c r="D42" s="1237"/>
      <c r="E42" s="1237"/>
      <c r="F42" s="1237"/>
      <c r="G42" s="1237"/>
      <c r="H42" s="1237"/>
    </row>
    <row r="43" spans="1:8" x14ac:dyDescent="0.2">
      <c r="A43" s="1239"/>
      <c r="B43" s="1239"/>
      <c r="C43" s="1239"/>
      <c r="D43" s="1239"/>
      <c r="E43" s="1239"/>
      <c r="F43" s="1239"/>
      <c r="G43" s="1239"/>
      <c r="H43" s="1239"/>
    </row>
    <row r="44" spans="1:8" x14ac:dyDescent="0.2">
      <c r="A44" s="1239"/>
      <c r="B44" s="1239"/>
      <c r="C44" s="1239"/>
      <c r="D44" s="1239"/>
      <c r="E44" s="1239"/>
      <c r="F44" s="1239"/>
      <c r="G44" s="1239"/>
      <c r="H44" s="1239"/>
    </row>
    <row r="45" spans="1:8" ht="26.25" customHeight="1" x14ac:dyDescent="0.2">
      <c r="A45" s="1237" t="s">
        <v>450</v>
      </c>
      <c r="B45" s="1237"/>
      <c r="C45" s="1237"/>
      <c r="D45" s="1237"/>
      <c r="E45" s="1237"/>
      <c r="F45" s="1237"/>
      <c r="G45" s="1237"/>
      <c r="H45" s="1237"/>
    </row>
    <row r="46" spans="1:8" x14ac:dyDescent="0.2">
      <c r="A46" s="1238"/>
      <c r="B46" s="1238"/>
      <c r="C46" s="1238"/>
      <c r="D46" s="1238"/>
      <c r="E46" s="1238"/>
      <c r="F46" s="1238"/>
      <c r="G46" s="1238"/>
      <c r="H46" s="1238"/>
    </row>
    <row r="47" spans="1:8" x14ac:dyDescent="0.2">
      <c r="A47" s="1238"/>
      <c r="B47" s="1238"/>
      <c r="C47" s="1238"/>
      <c r="D47" s="1238"/>
      <c r="E47" s="1238"/>
      <c r="F47" s="1238"/>
      <c r="G47" s="1238"/>
      <c r="H47" s="1238"/>
    </row>
  </sheetData>
  <mergeCells count="28">
    <mergeCell ref="A5:E5"/>
    <mergeCell ref="J5:N6"/>
    <mergeCell ref="O5:Q6"/>
    <mergeCell ref="K9:L9"/>
    <mergeCell ref="N9:O9"/>
    <mergeCell ref="A35:H35"/>
    <mergeCell ref="J12:J13"/>
    <mergeCell ref="K12:K13"/>
    <mergeCell ref="L12:L13"/>
    <mergeCell ref="M12:M13"/>
    <mergeCell ref="A33:H33"/>
    <mergeCell ref="A34:H34"/>
    <mergeCell ref="A10:H11"/>
    <mergeCell ref="P12:P13"/>
    <mergeCell ref="Q12:Q13"/>
    <mergeCell ref="A32:H32"/>
    <mergeCell ref="N12:N13"/>
    <mergeCell ref="O12:O13"/>
    <mergeCell ref="K10:L10"/>
    <mergeCell ref="A12:H28"/>
    <mergeCell ref="A45:H45"/>
    <mergeCell ref="A46:H47"/>
    <mergeCell ref="A36:H36"/>
    <mergeCell ref="A37:H37"/>
    <mergeCell ref="A39:H39"/>
    <mergeCell ref="A40:H41"/>
    <mergeCell ref="A42:H42"/>
    <mergeCell ref="A43:H44"/>
  </mergeCells>
  <pageMargins left="0.7" right="0.7" top="0.43" bottom="0.39" header="0.3" footer="0.18"/>
  <pageSetup paperSize="17" orientation="landscape"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B2:Q54"/>
  <sheetViews>
    <sheetView view="pageBreakPreview" zoomScale="110" zoomScaleNormal="100" zoomScaleSheetLayoutView="110" workbookViewId="0">
      <pane xSplit="8" ySplit="10" topLeftCell="I11" activePane="bottomRight" state="frozen"/>
      <selection activeCell="C30" sqref="C30"/>
      <selection pane="topRight" activeCell="C30" sqref="C30"/>
      <selection pane="bottomLeft" activeCell="C30" sqref="C30"/>
      <selection pane="bottomRight" activeCell="D19" sqref="D19"/>
    </sheetView>
  </sheetViews>
  <sheetFormatPr defaultColWidth="7.42578125" defaultRowHeight="12.75" x14ac:dyDescent="0.2"/>
  <cols>
    <col min="1" max="1" width="7.42578125" style="560"/>
    <col min="2" max="2" width="37" style="560" customWidth="1"/>
    <col min="3" max="3" width="5.7109375" style="560" bestFit="1" customWidth="1"/>
    <col min="4" max="4" width="12.140625" style="571" bestFit="1" customWidth="1"/>
    <col min="5" max="6" width="7.42578125" style="560"/>
    <col min="7" max="7" width="12.7109375" style="560" customWidth="1"/>
    <col min="8" max="8" width="12.85546875" style="560" customWidth="1"/>
    <col min="9" max="9" width="5.42578125" style="560" customWidth="1"/>
    <col min="10" max="10" width="10.140625" style="560" customWidth="1"/>
    <col min="11" max="11" width="7.42578125" style="560"/>
    <col min="12" max="12" width="7.85546875" style="560" customWidth="1"/>
    <col min="13" max="13" width="8.42578125" style="560" customWidth="1"/>
    <col min="14" max="14" width="10.7109375" style="560" bestFit="1" customWidth="1"/>
    <col min="15" max="15" width="11.42578125" style="560" customWidth="1"/>
    <col min="16" max="16" width="10.85546875" style="560" customWidth="1"/>
    <col min="17" max="17" width="9.7109375" style="560" hidden="1" customWidth="1"/>
    <col min="18" max="16384" width="7.42578125" style="560"/>
  </cols>
  <sheetData>
    <row r="2" spans="2:17" x14ac:dyDescent="0.2">
      <c r="B2" s="748" t="s">
        <v>497</v>
      </c>
      <c r="C2" s="595"/>
      <c r="J2" s="747"/>
    </row>
    <row r="3" spans="2:17" x14ac:dyDescent="0.2">
      <c r="B3" s="603" t="s">
        <v>496</v>
      </c>
      <c r="C3" s="595"/>
      <c r="J3" s="676"/>
    </row>
    <row r="4" spans="2:17" x14ac:dyDescent="0.2">
      <c r="B4" s="595" t="s">
        <v>448</v>
      </c>
      <c r="C4" s="595"/>
      <c r="J4" s="676"/>
    </row>
    <row r="5" spans="2:17" ht="15" x14ac:dyDescent="0.25">
      <c r="B5" s="573" t="s">
        <v>495</v>
      </c>
      <c r="C5" s="595"/>
    </row>
    <row r="6" spans="2:17" ht="15.75" x14ac:dyDescent="0.25">
      <c r="B6" s="701"/>
      <c r="C6" s="595"/>
      <c r="J6" s="746" t="s">
        <v>447</v>
      </c>
    </row>
    <row r="7" spans="2:17" x14ac:dyDescent="0.2">
      <c r="B7" s="566" t="s">
        <v>446</v>
      </c>
      <c r="C7" s="595"/>
      <c r="I7" s="745"/>
    </row>
    <row r="8" spans="2:17" x14ac:dyDescent="0.2">
      <c r="B8" s="566"/>
      <c r="C8" s="595"/>
      <c r="J8" s="566" t="s">
        <v>445</v>
      </c>
      <c r="L8" s="676"/>
    </row>
    <row r="9" spans="2:17" x14ac:dyDescent="0.2">
      <c r="B9" s="675" t="s">
        <v>444</v>
      </c>
      <c r="K9" s="566"/>
    </row>
    <row r="10" spans="2:17" ht="42.75" customHeight="1" x14ac:dyDescent="0.2">
      <c r="B10" s="744" t="s">
        <v>87</v>
      </c>
      <c r="C10" s="669" t="s">
        <v>443</v>
      </c>
      <c r="D10" s="743" t="s">
        <v>442</v>
      </c>
      <c r="E10" s="742" t="s">
        <v>441</v>
      </c>
      <c r="F10" s="742"/>
      <c r="G10" s="669" t="s">
        <v>440</v>
      </c>
      <c r="H10" s="669" t="s">
        <v>439</v>
      </c>
      <c r="I10" s="667"/>
      <c r="J10" s="666" t="s">
        <v>438</v>
      </c>
      <c r="K10" s="741" t="s">
        <v>437</v>
      </c>
      <c r="L10" s="740" t="s">
        <v>433</v>
      </c>
      <c r="M10" s="740" t="s">
        <v>436</v>
      </c>
      <c r="N10" s="740" t="s">
        <v>435</v>
      </c>
      <c r="O10" s="740" t="s">
        <v>434</v>
      </c>
      <c r="P10" s="739" t="s">
        <v>433</v>
      </c>
    </row>
    <row r="11" spans="2:17" x14ac:dyDescent="0.2">
      <c r="B11" s="738" t="s">
        <v>494</v>
      </c>
      <c r="C11" s="737">
        <v>9163</v>
      </c>
      <c r="D11" s="736">
        <v>113</v>
      </c>
      <c r="E11" s="735">
        <f>18.597625*80</f>
        <v>1487.81</v>
      </c>
      <c r="F11" s="735">
        <f>29.52*80</f>
        <v>2361.6</v>
      </c>
      <c r="G11" s="734">
        <f t="shared" ref="G11:G21" si="0">D11*E11*26.1</f>
        <v>4387998.0329999998</v>
      </c>
      <c r="H11" s="734">
        <f t="shared" ref="H11:H21" si="1">D11*F11*26.1</f>
        <v>6965066.8799999999</v>
      </c>
      <c r="I11" s="659"/>
      <c r="J11" s="658" t="s">
        <v>44</v>
      </c>
      <c r="K11" s="733">
        <v>253</v>
      </c>
      <c r="L11" s="693">
        <f>6510.98+4666.12+1725.78</f>
        <v>12902.88</v>
      </c>
      <c r="M11" s="717">
        <f>0.165+0.062+0.0145+0.075+0.003</f>
        <v>0.31950000000000001</v>
      </c>
      <c r="N11" s="693">
        <f t="shared" ref="N11:N21" si="2">G11*M11</f>
        <v>1401965.3715434999</v>
      </c>
      <c r="O11" s="693">
        <f t="shared" ref="O11:O21" si="3">H11*M11</f>
        <v>2225338.8681600001</v>
      </c>
      <c r="P11" s="723">
        <f t="shared" ref="P11:P21" si="4">D11*L11</f>
        <v>1458025.44</v>
      </c>
      <c r="Q11" s="727" t="s">
        <v>432</v>
      </c>
    </row>
    <row r="12" spans="2:17" x14ac:dyDescent="0.2">
      <c r="B12" s="730" t="s">
        <v>493</v>
      </c>
      <c r="C12" s="732">
        <v>7312</v>
      </c>
      <c r="D12" s="731">
        <v>231</v>
      </c>
      <c r="E12" s="612">
        <f>E11*0.8</f>
        <v>1190.248</v>
      </c>
      <c r="F12" s="612">
        <f>F11*0.8</f>
        <v>1889.28</v>
      </c>
      <c r="G12" s="612">
        <f t="shared" si="0"/>
        <v>7176124.2168000005</v>
      </c>
      <c r="H12" s="612">
        <f t="shared" si="1"/>
        <v>11390658.048</v>
      </c>
      <c r="I12" s="561"/>
      <c r="J12" s="728" t="s">
        <v>44</v>
      </c>
      <c r="K12" s="728">
        <v>253</v>
      </c>
      <c r="L12" s="693">
        <f>L11</f>
        <v>12902.88</v>
      </c>
      <c r="M12" s="717">
        <f>M11</f>
        <v>0.31950000000000001</v>
      </c>
      <c r="N12" s="693">
        <f t="shared" si="2"/>
        <v>2292771.6872676001</v>
      </c>
      <c r="O12" s="693">
        <f t="shared" si="3"/>
        <v>3639315.246336</v>
      </c>
      <c r="P12" s="723">
        <f t="shared" si="4"/>
        <v>2980565.28</v>
      </c>
      <c r="Q12" s="727" t="s">
        <v>44</v>
      </c>
    </row>
    <row r="13" spans="2:17" x14ac:dyDescent="0.2">
      <c r="B13" s="730" t="s">
        <v>492</v>
      </c>
      <c r="C13" s="732">
        <v>7382</v>
      </c>
      <c r="D13" s="731">
        <v>2</v>
      </c>
      <c r="E13" s="612">
        <f>42.0008620689655*80</f>
        <v>3360.06896551724</v>
      </c>
      <c r="F13" s="612">
        <f>42.0008620689655*80</f>
        <v>3360.06896551724</v>
      </c>
      <c r="G13" s="612">
        <f t="shared" si="0"/>
        <v>175395.59999999995</v>
      </c>
      <c r="H13" s="612">
        <f t="shared" si="1"/>
        <v>175395.59999999995</v>
      </c>
      <c r="I13" s="561"/>
      <c r="J13" s="728" t="s">
        <v>44</v>
      </c>
      <c r="K13" s="728">
        <v>130</v>
      </c>
      <c r="L13" s="693">
        <f>6484.79+6053.65+1725.78</f>
        <v>14264.22</v>
      </c>
      <c r="M13" s="717">
        <f>0.165+0.062+0.0145+0.003</f>
        <v>0.24450000000000002</v>
      </c>
      <c r="N13" s="693">
        <f t="shared" si="2"/>
        <v>42884.22419999999</v>
      </c>
      <c r="O13" s="693">
        <f t="shared" si="3"/>
        <v>42884.22419999999</v>
      </c>
      <c r="P13" s="723">
        <f t="shared" si="4"/>
        <v>28528.44</v>
      </c>
      <c r="Q13" s="727" t="s">
        <v>431</v>
      </c>
    </row>
    <row r="14" spans="2:17" x14ac:dyDescent="0.2">
      <c r="B14" s="730" t="s">
        <v>491</v>
      </c>
      <c r="C14" s="729">
        <v>7381</v>
      </c>
      <c r="D14" s="655">
        <v>12</v>
      </c>
      <c r="E14" s="636">
        <f>34.8576149425287*80</f>
        <v>2788.6091954022959</v>
      </c>
      <c r="F14" s="636">
        <f>34.8576149425287*80</f>
        <v>2788.6091954022959</v>
      </c>
      <c r="G14" s="612">
        <f t="shared" si="0"/>
        <v>873392.39999999909</v>
      </c>
      <c r="H14" s="612">
        <f t="shared" si="1"/>
        <v>873392.39999999909</v>
      </c>
      <c r="I14" s="561"/>
      <c r="J14" s="728" t="s">
        <v>44</v>
      </c>
      <c r="K14" s="728">
        <v>130</v>
      </c>
      <c r="L14" s="693">
        <f>L13</f>
        <v>14264.22</v>
      </c>
      <c r="M14" s="717">
        <f>M13</f>
        <v>0.24450000000000002</v>
      </c>
      <c r="N14" s="693">
        <f t="shared" si="2"/>
        <v>213544.4417999998</v>
      </c>
      <c r="O14" s="693">
        <f t="shared" si="3"/>
        <v>213544.4417999998</v>
      </c>
      <c r="P14" s="723">
        <f t="shared" si="4"/>
        <v>171170.63999999998</v>
      </c>
      <c r="Q14" s="727" t="s">
        <v>40</v>
      </c>
    </row>
    <row r="15" spans="2:17" x14ac:dyDescent="0.2">
      <c r="B15" s="730" t="s">
        <v>490</v>
      </c>
      <c r="C15" s="729">
        <v>7410</v>
      </c>
      <c r="D15" s="655">
        <v>8</v>
      </c>
      <c r="E15" s="636">
        <f>23.2662356321839*80</f>
        <v>1861.2988505747121</v>
      </c>
      <c r="F15" s="636">
        <f>28.2748563218391*80</f>
        <v>2261.9885057471279</v>
      </c>
      <c r="G15" s="612">
        <f t="shared" si="0"/>
        <v>388639.1999999999</v>
      </c>
      <c r="H15" s="612">
        <f t="shared" si="1"/>
        <v>472303.2000000003</v>
      </c>
      <c r="I15" s="561"/>
      <c r="J15" s="728" t="s">
        <v>44</v>
      </c>
      <c r="K15" s="728">
        <v>252</v>
      </c>
      <c r="L15" s="693">
        <f>6078.24+4520.24+1583.28</f>
        <v>12181.76</v>
      </c>
      <c r="M15" s="717">
        <f>0.002+0.0064+0.165+0.062+0.0145</f>
        <v>0.24990000000000001</v>
      </c>
      <c r="N15" s="693">
        <f t="shared" si="2"/>
        <v>97120.936079999985</v>
      </c>
      <c r="O15" s="693">
        <f t="shared" si="3"/>
        <v>118028.56968000009</v>
      </c>
      <c r="P15" s="723">
        <f t="shared" si="4"/>
        <v>97454.080000000002</v>
      </c>
      <c r="Q15" s="727"/>
    </row>
    <row r="16" spans="2:17" x14ac:dyDescent="0.2">
      <c r="B16" s="730" t="s">
        <v>489</v>
      </c>
      <c r="C16" s="729">
        <v>9102</v>
      </c>
      <c r="D16" s="655">
        <v>7</v>
      </c>
      <c r="E16" s="636">
        <f>23.6195528522211*80</f>
        <v>1889.5642281776882</v>
      </c>
      <c r="F16" s="636">
        <f>28.7074542821428*80</f>
        <v>2296.596342571424</v>
      </c>
      <c r="G16" s="612">
        <f t="shared" si="0"/>
        <v>345223.38448806363</v>
      </c>
      <c r="H16" s="612">
        <f t="shared" si="1"/>
        <v>419588.1517877992</v>
      </c>
      <c r="I16" s="561"/>
      <c r="J16" s="728" t="s">
        <v>44</v>
      </c>
      <c r="K16" s="728">
        <v>790</v>
      </c>
      <c r="L16" s="693">
        <f>6729.9+4385.78+1725.78</f>
        <v>12841.460000000001</v>
      </c>
      <c r="M16" s="717">
        <f>0.165+0.062+0.0145+0.003+0.0064</f>
        <v>0.25090000000000001</v>
      </c>
      <c r="N16" s="693">
        <f t="shared" si="2"/>
        <v>86616.547168055171</v>
      </c>
      <c r="O16" s="693">
        <f t="shared" si="3"/>
        <v>105274.66728355883</v>
      </c>
      <c r="P16" s="723">
        <f t="shared" si="4"/>
        <v>89890.22</v>
      </c>
      <c r="Q16" s="727"/>
    </row>
    <row r="17" spans="2:17" x14ac:dyDescent="0.2">
      <c r="B17" s="730" t="s">
        <v>488</v>
      </c>
      <c r="C17" s="729">
        <v>9141</v>
      </c>
      <c r="D17" s="655">
        <v>2</v>
      </c>
      <c r="E17" s="636">
        <f>46.425*80</f>
        <v>3714</v>
      </c>
      <c r="F17" s="636">
        <f>56.425*80</f>
        <v>4514</v>
      </c>
      <c r="G17" s="612">
        <f t="shared" si="0"/>
        <v>193870.80000000002</v>
      </c>
      <c r="H17" s="612">
        <f t="shared" si="1"/>
        <v>235630.80000000002</v>
      </c>
      <c r="I17" s="561"/>
      <c r="J17" s="728" t="s">
        <v>44</v>
      </c>
      <c r="K17" s="728">
        <v>200</v>
      </c>
      <c r="L17" s="693">
        <f>6698.9+5189.94+1725.78</f>
        <v>13614.62</v>
      </c>
      <c r="M17" s="717">
        <f>0.165+0.062+0.0145+0.0064+0.003</f>
        <v>0.25090000000000001</v>
      </c>
      <c r="N17" s="693">
        <f t="shared" si="2"/>
        <v>48642.183720000008</v>
      </c>
      <c r="O17" s="693">
        <f t="shared" si="3"/>
        <v>59119.767720000011</v>
      </c>
      <c r="P17" s="723">
        <f t="shared" si="4"/>
        <v>27229.24</v>
      </c>
      <c r="Q17" s="727"/>
    </row>
    <row r="18" spans="2:17" x14ac:dyDescent="0.2">
      <c r="B18" s="730" t="s">
        <v>487</v>
      </c>
      <c r="C18" s="729">
        <v>9140</v>
      </c>
      <c r="D18" s="655">
        <v>4</v>
      </c>
      <c r="E18" s="636">
        <f>41.1125*80</f>
        <v>3289</v>
      </c>
      <c r="F18" s="636">
        <f>49.975*80</f>
        <v>3998</v>
      </c>
      <c r="G18" s="612">
        <f t="shared" si="0"/>
        <v>343371.60000000003</v>
      </c>
      <c r="H18" s="612">
        <f t="shared" si="1"/>
        <v>417391.2</v>
      </c>
      <c r="I18" s="561"/>
      <c r="J18" s="728" t="s">
        <v>44</v>
      </c>
      <c r="K18" s="728">
        <v>200</v>
      </c>
      <c r="L18" s="693">
        <f>L17</f>
        <v>13614.62</v>
      </c>
      <c r="M18" s="717">
        <f>M17</f>
        <v>0.25090000000000001</v>
      </c>
      <c r="N18" s="693">
        <f t="shared" si="2"/>
        <v>86151.934440000012</v>
      </c>
      <c r="O18" s="693">
        <f t="shared" si="3"/>
        <v>104723.45208</v>
      </c>
      <c r="P18" s="723">
        <f t="shared" si="4"/>
        <v>54458.48</v>
      </c>
      <c r="Q18" s="727"/>
    </row>
    <row r="19" spans="2:17" x14ac:dyDescent="0.2">
      <c r="B19" s="730" t="s">
        <v>486</v>
      </c>
      <c r="C19" s="729">
        <v>9139</v>
      </c>
      <c r="D19" s="655">
        <v>14</v>
      </c>
      <c r="E19" s="636">
        <f>34.825*80</f>
        <v>2786</v>
      </c>
      <c r="F19" s="636">
        <f>42.3375*80</f>
        <v>3387</v>
      </c>
      <c r="G19" s="612">
        <f t="shared" si="0"/>
        <v>1018004.4</v>
      </c>
      <c r="H19" s="612">
        <f t="shared" si="1"/>
        <v>1237609.8</v>
      </c>
      <c r="I19" s="561"/>
      <c r="J19" s="728" t="s">
        <v>44</v>
      </c>
      <c r="K19" s="728">
        <v>200</v>
      </c>
      <c r="L19" s="693">
        <f>L17</f>
        <v>13614.62</v>
      </c>
      <c r="M19" s="717">
        <f>M17</f>
        <v>0.25090000000000001</v>
      </c>
      <c r="N19" s="693">
        <f t="shared" si="2"/>
        <v>255417.30396000002</v>
      </c>
      <c r="O19" s="693">
        <f t="shared" si="3"/>
        <v>310516.29882000003</v>
      </c>
      <c r="P19" s="723">
        <f t="shared" si="4"/>
        <v>190604.68000000002</v>
      </c>
      <c r="Q19" s="727"/>
    </row>
    <row r="20" spans="2:17" x14ac:dyDescent="0.2">
      <c r="B20" s="730" t="s">
        <v>485</v>
      </c>
      <c r="C20" s="729">
        <v>1426</v>
      </c>
      <c r="D20" s="655">
        <v>6</v>
      </c>
      <c r="E20" s="636">
        <f>21.6534708375255*80</f>
        <v>1732.2776670020401</v>
      </c>
      <c r="F20" s="636">
        <f>26.3029891155218*80</f>
        <v>2104.2391292417442</v>
      </c>
      <c r="G20" s="612">
        <f t="shared" si="0"/>
        <v>271274.68265251949</v>
      </c>
      <c r="H20" s="612">
        <f t="shared" si="1"/>
        <v>329523.84763925715</v>
      </c>
      <c r="I20" s="561"/>
      <c r="J20" s="728" t="s">
        <v>44</v>
      </c>
      <c r="K20" s="728">
        <v>790</v>
      </c>
      <c r="L20" s="693">
        <f>L16</f>
        <v>12841.460000000001</v>
      </c>
      <c r="M20" s="717">
        <f>M16</f>
        <v>0.25090000000000001</v>
      </c>
      <c r="N20" s="693">
        <f t="shared" si="2"/>
        <v>68062.81787751714</v>
      </c>
      <c r="O20" s="693">
        <f t="shared" si="3"/>
        <v>82677.533372689621</v>
      </c>
      <c r="P20" s="723">
        <f t="shared" si="4"/>
        <v>77048.760000000009</v>
      </c>
      <c r="Q20" s="727"/>
    </row>
    <row r="21" spans="2:17" x14ac:dyDescent="0.2">
      <c r="B21" s="730" t="s">
        <v>484</v>
      </c>
      <c r="C21" s="729">
        <v>2905</v>
      </c>
      <c r="D21" s="655">
        <v>5</v>
      </c>
      <c r="E21" s="636">
        <f>27.0070590261898*80</f>
        <v>2160.5647220951842</v>
      </c>
      <c r="F21" s="636">
        <f>32.8388833805909*80</f>
        <v>2627.1106704472722</v>
      </c>
      <c r="G21" s="612">
        <f t="shared" si="0"/>
        <v>281953.69623342151</v>
      </c>
      <c r="H21" s="612">
        <f t="shared" si="1"/>
        <v>342837.94249336905</v>
      </c>
      <c r="I21" s="561"/>
      <c r="J21" s="728" t="s">
        <v>44</v>
      </c>
      <c r="K21" s="728">
        <v>535</v>
      </c>
      <c r="L21" s="693">
        <f>6666.83+4588.69+1725.78</f>
        <v>12981.300000000001</v>
      </c>
      <c r="M21" s="717">
        <f>0.003+0.0064+0.165+0.062+0.0145</f>
        <v>0.25090000000000001</v>
      </c>
      <c r="N21" s="693">
        <f t="shared" si="2"/>
        <v>70742.182384965461</v>
      </c>
      <c r="O21" s="693">
        <f t="shared" si="3"/>
        <v>86018.039771586293</v>
      </c>
      <c r="P21" s="723">
        <f t="shared" si="4"/>
        <v>64906.500000000007</v>
      </c>
      <c r="Q21" s="727"/>
    </row>
    <row r="22" spans="2:17" ht="6" customHeight="1" x14ac:dyDescent="0.2">
      <c r="B22" s="563"/>
      <c r="C22" s="726"/>
      <c r="D22" s="725"/>
      <c r="E22" s="562"/>
      <c r="F22" s="562"/>
      <c r="G22" s="561"/>
      <c r="H22" s="561"/>
      <c r="I22" s="561"/>
      <c r="J22" s="724"/>
      <c r="K22" s="719"/>
      <c r="L22" s="693"/>
      <c r="M22" s="717"/>
      <c r="N22" s="693"/>
      <c r="O22" s="693"/>
      <c r="P22" s="723"/>
    </row>
    <row r="23" spans="2:17" x14ac:dyDescent="0.2">
      <c r="B23" s="721" t="s">
        <v>483</v>
      </c>
      <c r="C23" s="638"/>
      <c r="D23" s="637"/>
      <c r="E23" s="636"/>
      <c r="F23" s="636"/>
      <c r="G23" s="612">
        <f>SUM(G13:G21)/260*11*1.5*0.5</f>
        <v>123468.41364552126</v>
      </c>
      <c r="H23" s="612">
        <f>SUM(H13:H21)/260*11*1.5*0.5</f>
        <v>142905.00681093655</v>
      </c>
      <c r="I23" s="561"/>
      <c r="J23" s="720" t="s">
        <v>427</v>
      </c>
      <c r="K23" s="719"/>
      <c r="L23" s="718" t="s">
        <v>427</v>
      </c>
      <c r="M23" s="717">
        <f>0.0765+0.003</f>
        <v>7.9500000000000001E-2</v>
      </c>
      <c r="N23" s="693">
        <f>G23*M23</f>
        <v>9815.7388848189403</v>
      </c>
      <c r="O23" s="693">
        <f>H23*M23</f>
        <v>11360.948041469455</v>
      </c>
      <c r="P23" s="722" t="s">
        <v>427</v>
      </c>
    </row>
    <row r="24" spans="2:17" x14ac:dyDescent="0.2">
      <c r="B24" s="721" t="s">
        <v>482</v>
      </c>
      <c r="C24" s="638"/>
      <c r="D24" s="637"/>
      <c r="E24" s="636"/>
      <c r="F24" s="636"/>
      <c r="G24" s="612">
        <f>SUM(G13:G21)*0.085*0.333</f>
        <v>110138.31473230119</v>
      </c>
      <c r="H24" s="612">
        <f>SUM(H13:H21)*0.085*0.333</f>
        <v>127476.46262105764</v>
      </c>
      <c r="I24" s="561"/>
      <c r="J24" s="720" t="s">
        <v>427</v>
      </c>
      <c r="K24" s="719"/>
      <c r="L24" s="718" t="s">
        <v>427</v>
      </c>
      <c r="M24" s="717">
        <f>0.0765+0.003</f>
        <v>7.9500000000000001E-2</v>
      </c>
      <c r="N24" s="693">
        <f>G24*M24</f>
        <v>8755.9960212179449</v>
      </c>
      <c r="O24" s="693">
        <f>H24*M24</f>
        <v>10134.378778374083</v>
      </c>
      <c r="P24" s="716" t="s">
        <v>427</v>
      </c>
    </row>
    <row r="25" spans="2:17" ht="12.75" customHeight="1" x14ac:dyDescent="0.2">
      <c r="B25" s="707" t="s">
        <v>425</v>
      </c>
      <c r="C25" s="595"/>
      <c r="D25" s="715">
        <f>SUM(D11:D21)</f>
        <v>404</v>
      </c>
      <c r="E25" s="618" t="s">
        <v>241</v>
      </c>
      <c r="F25" s="572"/>
      <c r="G25" s="709">
        <f>SUM(G11:G24)</f>
        <v>15688854.741551826</v>
      </c>
      <c r="H25" s="709">
        <f>SUM(H11:H24)</f>
        <v>23129779.339352421</v>
      </c>
      <c r="I25" s="609"/>
      <c r="J25" s="714"/>
      <c r="K25" s="713"/>
      <c r="L25" s="712"/>
      <c r="M25" s="712"/>
      <c r="N25" s="620">
        <f>SUM(N11:N24)</f>
        <v>4682491.3653476741</v>
      </c>
      <c r="O25" s="620">
        <f>SUM(O11:O24)</f>
        <v>7008936.4360436797</v>
      </c>
      <c r="P25" s="619">
        <f>SUM(P11:P24)</f>
        <v>5239881.76</v>
      </c>
    </row>
    <row r="26" spans="2:17" ht="12.75" customHeight="1" x14ac:dyDescent="0.2">
      <c r="B26" s="595"/>
      <c r="C26" s="595"/>
      <c r="D26" s="596"/>
      <c r="E26" s="595"/>
      <c r="F26" s="595"/>
      <c r="G26" s="595"/>
      <c r="H26" s="595"/>
      <c r="I26" s="595"/>
      <c r="J26" s="711"/>
    </row>
    <row r="27" spans="2:17" x14ac:dyDescent="0.2">
      <c r="B27" s="618" t="s">
        <v>424</v>
      </c>
      <c r="C27" s="572"/>
      <c r="D27" s="617" t="s">
        <v>241</v>
      </c>
      <c r="E27" s="572"/>
      <c r="F27" s="572"/>
      <c r="G27" s="572"/>
      <c r="H27" s="572"/>
      <c r="I27" s="572"/>
      <c r="J27" s="711"/>
    </row>
    <row r="28" spans="2:17" x14ac:dyDescent="0.2">
      <c r="B28" s="615" t="s">
        <v>481</v>
      </c>
      <c r="C28" s="601" t="s">
        <v>241</v>
      </c>
      <c r="D28" s="614" t="s">
        <v>241</v>
      </c>
      <c r="E28" s="613" t="s">
        <v>241</v>
      </c>
      <c r="F28" s="601"/>
      <c r="G28" s="612">
        <f>N25</f>
        <v>4682491.3653476741</v>
      </c>
      <c r="H28" s="612">
        <f>O25</f>
        <v>7008936.4360436797</v>
      </c>
      <c r="I28" s="561"/>
    </row>
    <row r="29" spans="2:17" x14ac:dyDescent="0.2">
      <c r="B29" s="613" t="s">
        <v>480</v>
      </c>
      <c r="C29" s="613" t="s">
        <v>241</v>
      </c>
      <c r="D29" s="614" t="s">
        <v>241</v>
      </c>
      <c r="E29" s="613" t="s">
        <v>241</v>
      </c>
      <c r="F29" s="601"/>
      <c r="G29" s="612">
        <f>P25</f>
        <v>5239881.76</v>
      </c>
      <c r="H29" s="612">
        <f>P25</f>
        <v>5239881.76</v>
      </c>
      <c r="I29" s="561"/>
    </row>
    <row r="30" spans="2:17" x14ac:dyDescent="0.2">
      <c r="B30" s="710" t="s">
        <v>405</v>
      </c>
      <c r="C30" s="572"/>
      <c r="D30" s="589"/>
      <c r="E30" s="572"/>
      <c r="F30" s="572"/>
      <c r="G30" s="709">
        <f>G28+G29</f>
        <v>9922373.1253476739</v>
      </c>
      <c r="H30" s="709">
        <f>H28+H29</f>
        <v>12248818.196043679</v>
      </c>
      <c r="I30" s="609"/>
    </row>
    <row r="31" spans="2:17" ht="12.75" customHeight="1" x14ac:dyDescent="0.2">
      <c r="B31" s="572"/>
      <c r="C31" s="572"/>
      <c r="D31" s="589"/>
      <c r="E31" s="572"/>
      <c r="F31" s="572"/>
      <c r="G31" s="572"/>
      <c r="H31" s="572"/>
      <c r="I31" s="572"/>
    </row>
    <row r="32" spans="2:17" x14ac:dyDescent="0.2">
      <c r="B32" s="708" t="s">
        <v>479</v>
      </c>
      <c r="C32" s="595"/>
      <c r="D32" s="596"/>
      <c r="E32" s="572"/>
      <c r="F32" s="572"/>
      <c r="G32" s="595"/>
      <c r="H32" s="595"/>
      <c r="I32" s="595"/>
    </row>
    <row r="33" spans="2:16" x14ac:dyDescent="0.2">
      <c r="B33" s="1235" t="s">
        <v>478</v>
      </c>
      <c r="C33" s="1235"/>
      <c r="D33" s="1235"/>
      <c r="E33" s="1235"/>
      <c r="F33" s="1235"/>
      <c r="G33" s="606">
        <v>1648574.9535211266</v>
      </c>
      <c r="H33" s="606">
        <f>G33</f>
        <v>1648574.9535211266</v>
      </c>
      <c r="I33" s="595"/>
    </row>
    <row r="34" spans="2:16" x14ac:dyDescent="0.2">
      <c r="B34" s="1235" t="s">
        <v>477</v>
      </c>
      <c r="C34" s="1235"/>
      <c r="D34" s="1235"/>
      <c r="E34" s="1235"/>
      <c r="F34" s="1235"/>
      <c r="G34" s="606">
        <v>1916468.3834683097</v>
      </c>
      <c r="H34" s="606">
        <f>G34</f>
        <v>1916468.3834683097</v>
      </c>
      <c r="I34" s="595"/>
    </row>
    <row r="35" spans="2:16" x14ac:dyDescent="0.2">
      <c r="B35" s="1235" t="s">
        <v>476</v>
      </c>
      <c r="C35" s="1235"/>
      <c r="D35" s="1235"/>
      <c r="E35" s="1235"/>
      <c r="F35" s="1235"/>
      <c r="G35" s="606">
        <f>364*1375</f>
        <v>500500</v>
      </c>
      <c r="H35" s="606">
        <f>G35</f>
        <v>500500</v>
      </c>
      <c r="I35" s="595"/>
    </row>
    <row r="36" spans="2:16" x14ac:dyDescent="0.2">
      <c r="B36" s="1235" t="s">
        <v>475</v>
      </c>
      <c r="C36" s="1235"/>
      <c r="D36" s="1235"/>
      <c r="E36" s="1235"/>
      <c r="F36" s="1235"/>
      <c r="G36" s="605">
        <v>876834</v>
      </c>
      <c r="H36" s="605">
        <f>G36</f>
        <v>876834</v>
      </c>
      <c r="I36" s="595"/>
    </row>
    <row r="37" spans="2:16" x14ac:dyDescent="0.2">
      <c r="B37" s="707" t="s">
        <v>420</v>
      </c>
      <c r="C37" s="595"/>
      <c r="D37" s="589"/>
      <c r="E37" s="572"/>
      <c r="F37" s="572"/>
      <c r="G37" s="599">
        <f>SUM(G33:G36)</f>
        <v>4942377.3369894363</v>
      </c>
      <c r="H37" s="599">
        <f>SUM(H33:H36)</f>
        <v>4942377.3369894363</v>
      </c>
      <c r="I37" s="598"/>
    </row>
    <row r="38" spans="2:16" x14ac:dyDescent="0.2">
      <c r="B38" s="572"/>
      <c r="C38" s="595"/>
      <c r="D38" s="589"/>
      <c r="E38" s="572"/>
      <c r="F38" s="572"/>
      <c r="G38" s="572"/>
      <c r="H38" s="572"/>
      <c r="I38" s="572"/>
    </row>
    <row r="39" spans="2:16" x14ac:dyDescent="0.2">
      <c r="B39" s="597" t="s">
        <v>419</v>
      </c>
      <c r="C39" s="572"/>
      <c r="D39" s="589"/>
      <c r="E39" s="572"/>
      <c r="F39" s="572"/>
      <c r="G39" s="599">
        <f>G25+G30+G37</f>
        <v>30553605.203888934</v>
      </c>
      <c r="H39" s="599">
        <f>H25+H30+H37</f>
        <v>40320974.872385532</v>
      </c>
      <c r="I39" s="598"/>
    </row>
    <row r="40" spans="2:16" x14ac:dyDescent="0.2">
      <c r="B40" s="572"/>
      <c r="C40" s="572"/>
      <c r="D40" s="589"/>
      <c r="E40" s="572"/>
      <c r="F40" s="572"/>
      <c r="G40" s="572"/>
      <c r="H40" s="572"/>
      <c r="I40" s="572"/>
    </row>
    <row r="41" spans="2:16" x14ac:dyDescent="0.2">
      <c r="B41" s="597" t="s">
        <v>474</v>
      </c>
      <c r="C41" s="595"/>
      <c r="D41" s="596"/>
      <c r="E41" s="595"/>
      <c r="F41" s="595"/>
      <c r="G41" s="706">
        <f>-SUM('[11]Contract Cost Detail'!F5,'[11]Contract Cost Detail'!P10:P11,'[11]Contract Cost Detail'!P15:P16)</f>
        <v>-20709088.577607352</v>
      </c>
      <c r="H41" s="705">
        <f>-SUM('[11]Contract Cost Detail'!G5,'[11]Contract Cost Detail'!Q10:Q11,'[11]Contract Cost Detail'!Q15:Q16)</f>
        <v>-20716375.256568339</v>
      </c>
      <c r="I41" s="592"/>
    </row>
    <row r="42" spans="2:16" x14ac:dyDescent="0.2">
      <c r="B42" s="572"/>
      <c r="C42" s="572"/>
      <c r="D42" s="589"/>
      <c r="E42" s="572"/>
      <c r="F42" s="572"/>
      <c r="G42" s="591"/>
      <c r="H42" s="591"/>
      <c r="I42" s="562"/>
    </row>
    <row r="43" spans="2:16" ht="13.5" thickBot="1" x14ac:dyDescent="0.25">
      <c r="B43" s="590" t="s">
        <v>417</v>
      </c>
      <c r="C43" s="572"/>
      <c r="D43" s="589"/>
      <c r="E43" s="572"/>
      <c r="F43" s="572"/>
      <c r="G43" s="588">
        <f>G39+G41</f>
        <v>9844516.6262815818</v>
      </c>
      <c r="H43" s="588">
        <f>H39+H41</f>
        <v>19604599.615817193</v>
      </c>
      <c r="I43" s="587"/>
    </row>
    <row r="44" spans="2:16" ht="13.5" thickTop="1" x14ac:dyDescent="0.2">
      <c r="B44" s="586" t="s">
        <v>416</v>
      </c>
      <c r="G44" s="585">
        <f>G43/G39</f>
        <v>0.32220474672588062</v>
      </c>
      <c r="H44" s="585">
        <f>H43/H39</f>
        <v>0.48621343302995679</v>
      </c>
      <c r="I44" s="583"/>
    </row>
    <row r="45" spans="2:16" x14ac:dyDescent="0.2">
      <c r="G45" s="704"/>
      <c r="H45" s="704"/>
      <c r="I45" s="704"/>
    </row>
    <row r="46" spans="2:16" x14ac:dyDescent="0.2">
      <c r="B46" s="703" t="s">
        <v>415</v>
      </c>
      <c r="D46" s="702" t="s">
        <v>241</v>
      </c>
    </row>
    <row r="47" spans="2:16" x14ac:dyDescent="0.2">
      <c r="B47" s="1267" t="s">
        <v>473</v>
      </c>
      <c r="C47" s="1267"/>
      <c r="D47" s="1267"/>
      <c r="E47" s="1267"/>
      <c r="F47" s="1267"/>
      <c r="G47" s="1267"/>
      <c r="H47" s="1267"/>
      <c r="I47" s="577"/>
      <c r="J47" s="577"/>
      <c r="K47" s="577"/>
      <c r="L47" s="577"/>
      <c r="M47" s="577"/>
      <c r="N47" s="577"/>
      <c r="O47" s="577"/>
      <c r="P47" s="577"/>
    </row>
    <row r="48" spans="2:16" ht="27" customHeight="1" x14ac:dyDescent="0.25">
      <c r="B48" s="1269" t="s">
        <v>472</v>
      </c>
      <c r="C48" s="1270"/>
      <c r="D48" s="1270"/>
      <c r="E48" s="1270"/>
      <c r="F48" s="1270"/>
      <c r="G48" s="1270"/>
      <c r="H48" s="1270"/>
      <c r="I48" s="577"/>
      <c r="J48" s="577"/>
      <c r="K48" s="577"/>
      <c r="L48" s="577"/>
      <c r="M48" s="577"/>
      <c r="N48" s="577"/>
      <c r="O48" s="577"/>
      <c r="P48" s="577"/>
    </row>
    <row r="49" spans="2:16" ht="27" customHeight="1" x14ac:dyDescent="0.2">
      <c r="B49" s="1233" t="s">
        <v>414</v>
      </c>
      <c r="C49" s="1233"/>
      <c r="D49" s="1233"/>
      <c r="E49" s="1233"/>
      <c r="F49" s="1233"/>
      <c r="G49" s="1233"/>
      <c r="H49" s="1233"/>
      <c r="I49" s="577"/>
      <c r="J49" s="577"/>
      <c r="K49" s="577"/>
      <c r="L49" s="577"/>
      <c r="M49" s="577"/>
      <c r="N49" s="577"/>
      <c r="O49" s="577"/>
      <c r="P49" s="577"/>
    </row>
    <row r="50" spans="2:16" x14ac:dyDescent="0.2">
      <c r="B50" s="701" t="s">
        <v>413</v>
      </c>
      <c r="C50" s="577"/>
      <c r="D50" s="577"/>
      <c r="E50" s="577"/>
      <c r="F50" s="577"/>
      <c r="G50" s="577"/>
      <c r="H50" s="577"/>
      <c r="I50" s="577"/>
      <c r="J50" s="577"/>
      <c r="K50" s="577"/>
      <c r="L50" s="577"/>
      <c r="M50" s="577"/>
      <c r="N50" s="577"/>
      <c r="O50" s="577"/>
      <c r="P50" s="577"/>
    </row>
    <row r="51" spans="2:16" ht="27.75" customHeight="1" x14ac:dyDescent="0.2">
      <c r="B51" s="1267" t="s">
        <v>471</v>
      </c>
      <c r="C51" s="1267"/>
      <c r="D51" s="1267"/>
      <c r="E51" s="1267"/>
      <c r="F51" s="1267"/>
      <c r="G51" s="1267"/>
      <c r="H51" s="1267"/>
      <c r="I51" s="577"/>
      <c r="J51" s="577"/>
      <c r="K51" s="577"/>
      <c r="L51" s="577"/>
      <c r="M51" s="577"/>
      <c r="N51" s="577"/>
      <c r="O51" s="577"/>
      <c r="P51" s="577"/>
    </row>
    <row r="52" spans="2:16" x14ac:dyDescent="0.2">
      <c r="B52" s="578" t="s">
        <v>470</v>
      </c>
      <c r="C52" s="578"/>
      <c r="D52" s="578"/>
      <c r="E52" s="578"/>
      <c r="F52" s="578"/>
      <c r="G52" s="578"/>
      <c r="H52" s="578"/>
    </row>
    <row r="53" spans="2:16" ht="27" customHeight="1" x14ac:dyDescent="0.2">
      <c r="B53" s="1268" t="s">
        <v>469</v>
      </c>
      <c r="C53" s="1268"/>
      <c r="D53" s="1268"/>
      <c r="E53" s="1268"/>
      <c r="F53" s="1268"/>
      <c r="G53" s="1268"/>
      <c r="H53" s="1268"/>
    </row>
    <row r="54" spans="2:16" x14ac:dyDescent="0.2">
      <c r="B54" s="700"/>
    </row>
  </sheetData>
  <mergeCells count="9">
    <mergeCell ref="B49:H49"/>
    <mergeCell ref="B51:H51"/>
    <mergeCell ref="B53:H53"/>
    <mergeCell ref="B33:F33"/>
    <mergeCell ref="B34:F34"/>
    <mergeCell ref="B35:F35"/>
    <mergeCell ref="B36:F36"/>
    <mergeCell ref="B47:H47"/>
    <mergeCell ref="B48:H48"/>
  </mergeCells>
  <dataValidations count="1">
    <dataValidation type="list" allowBlank="1" showInputMessage="1" showErrorMessage="1" error="Please enter either an S or a C." sqref="J11:J21">
      <formula1>$Q$11:$Q$12</formula1>
    </dataValidation>
  </dataValidations>
  <pageMargins left="0.33" right="0.26" top="0.51" bottom="0.49" header="0.35" footer="0.35"/>
  <pageSetup paperSize="17" scale="97" fitToWidth="0" orientation="landscape"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K74"/>
  <sheetViews>
    <sheetView zoomScaleNormal="100" workbookViewId="0">
      <selection activeCell="E40" sqref="E40"/>
    </sheetView>
  </sheetViews>
  <sheetFormatPr defaultColWidth="9.140625" defaultRowHeight="15.75" x14ac:dyDescent="0.25"/>
  <cols>
    <col min="1" max="1" width="5.28515625" style="839" customWidth="1"/>
    <col min="2" max="2" width="10.28515625" style="839" bestFit="1" customWidth="1"/>
    <col min="3" max="3" width="11.28515625" style="839" bestFit="1" customWidth="1"/>
    <col min="4" max="4" width="49.140625" style="839" customWidth="1"/>
    <col min="5" max="5" width="21.140625" style="839" bestFit="1" customWidth="1"/>
    <col min="6" max="6" width="23.7109375" style="839" bestFit="1" customWidth="1"/>
    <col min="7" max="7" width="9.140625" style="839"/>
    <col min="8" max="11" width="21.28515625" style="839" customWidth="1"/>
    <col min="12" max="16384" width="9.140625" style="839"/>
  </cols>
  <sheetData>
    <row r="1" spans="2:11" ht="16.5" customHeight="1" thickBot="1" x14ac:dyDescent="0.3">
      <c r="B1" s="837" t="s">
        <v>582</v>
      </c>
      <c r="C1" s="838" t="s">
        <v>583</v>
      </c>
      <c r="D1" s="848" t="s">
        <v>584</v>
      </c>
      <c r="E1" s="846" t="s">
        <v>585</v>
      </c>
      <c r="F1" s="847" t="s">
        <v>586</v>
      </c>
      <c r="H1" s="1271" t="s">
        <v>587</v>
      </c>
      <c r="I1" s="1272"/>
      <c r="J1" s="1273" t="s">
        <v>588</v>
      </c>
      <c r="K1" s="1274"/>
    </row>
    <row r="2" spans="2:11" ht="13.5" customHeight="1" thickBot="1" x14ac:dyDescent="0.3">
      <c r="B2" s="840">
        <v>62</v>
      </c>
      <c r="C2" s="841" t="s">
        <v>589</v>
      </c>
      <c r="D2" s="841" t="s">
        <v>590</v>
      </c>
      <c r="E2" s="845" t="s">
        <v>591</v>
      </c>
      <c r="F2" s="845" t="s">
        <v>741</v>
      </c>
      <c r="H2" s="849" t="s">
        <v>593</v>
      </c>
      <c r="I2" s="850" t="s">
        <v>594</v>
      </c>
      <c r="J2" s="852" t="s">
        <v>595</v>
      </c>
      <c r="K2" s="853" t="s">
        <v>747</v>
      </c>
    </row>
    <row r="3" spans="2:11" ht="13.5" customHeight="1" thickBot="1" x14ac:dyDescent="0.3">
      <c r="B3" s="840">
        <v>70</v>
      </c>
      <c r="C3" s="841" t="s">
        <v>596</v>
      </c>
      <c r="D3" s="841" t="s">
        <v>597</v>
      </c>
      <c r="E3" s="845" t="s">
        <v>591</v>
      </c>
      <c r="F3" s="845" t="s">
        <v>592</v>
      </c>
      <c r="H3" s="849" t="s">
        <v>602</v>
      </c>
      <c r="I3" s="850" t="s">
        <v>603</v>
      </c>
      <c r="J3" s="854" t="s">
        <v>781</v>
      </c>
      <c r="K3" s="853" t="s">
        <v>782</v>
      </c>
    </row>
    <row r="4" spans="2:11" ht="13.5" customHeight="1" thickBot="1" x14ac:dyDescent="0.3">
      <c r="B4" s="840">
        <v>72</v>
      </c>
      <c r="C4" s="841" t="s">
        <v>600</v>
      </c>
      <c r="D4" s="841" t="s">
        <v>601</v>
      </c>
      <c r="E4" s="845" t="s">
        <v>591</v>
      </c>
      <c r="F4" s="845" t="s">
        <v>592</v>
      </c>
      <c r="H4" s="849" t="s">
        <v>744</v>
      </c>
      <c r="I4" s="851" t="s">
        <v>621</v>
      </c>
      <c r="J4" s="854" t="s">
        <v>598</v>
      </c>
      <c r="K4" s="853" t="s">
        <v>599</v>
      </c>
    </row>
    <row r="5" spans="2:11" ht="13.5" customHeight="1" thickBot="1" x14ac:dyDescent="0.3">
      <c r="B5" s="840">
        <v>76</v>
      </c>
      <c r="C5" s="841" t="s">
        <v>606</v>
      </c>
      <c r="D5" s="841" t="s">
        <v>607</v>
      </c>
      <c r="E5" s="845" t="s">
        <v>591</v>
      </c>
      <c r="F5" s="845" t="s">
        <v>592</v>
      </c>
      <c r="H5" s="849" t="s">
        <v>592</v>
      </c>
      <c r="I5" s="851" t="s">
        <v>616</v>
      </c>
      <c r="J5" s="854" t="s">
        <v>604</v>
      </c>
      <c r="K5" s="853" t="s">
        <v>605</v>
      </c>
    </row>
    <row r="6" spans="2:11" ht="13.5" customHeight="1" thickBot="1" x14ac:dyDescent="0.3">
      <c r="B6" s="840">
        <v>93</v>
      </c>
      <c r="C6" s="841" t="s">
        <v>610</v>
      </c>
      <c r="D6" s="841" t="s">
        <v>611</v>
      </c>
      <c r="E6" s="845" t="s">
        <v>591</v>
      </c>
      <c r="F6" s="845" t="s">
        <v>592</v>
      </c>
      <c r="H6" s="849" t="s">
        <v>631</v>
      </c>
      <c r="I6" s="851" t="s">
        <v>632</v>
      </c>
      <c r="J6" s="854" t="s">
        <v>591</v>
      </c>
      <c r="K6" s="853" t="s">
        <v>609</v>
      </c>
    </row>
    <row r="7" spans="2:11" ht="13.5" customHeight="1" thickBot="1" x14ac:dyDescent="0.3">
      <c r="B7" s="840">
        <v>74</v>
      </c>
      <c r="C7" s="841" t="s">
        <v>614</v>
      </c>
      <c r="D7" s="841" t="s">
        <v>615</v>
      </c>
      <c r="E7" s="845" t="s">
        <v>591</v>
      </c>
      <c r="F7" s="845" t="s">
        <v>592</v>
      </c>
      <c r="H7" s="849" t="s">
        <v>741</v>
      </c>
      <c r="I7" s="850" t="s">
        <v>745</v>
      </c>
      <c r="J7" s="854" t="s">
        <v>612</v>
      </c>
      <c r="K7" s="853" t="s">
        <v>613</v>
      </c>
    </row>
    <row r="8" spans="2:11" ht="13.5" customHeight="1" thickBot="1" x14ac:dyDescent="0.3">
      <c r="B8" s="840">
        <v>69</v>
      </c>
      <c r="C8" s="841" t="s">
        <v>619</v>
      </c>
      <c r="D8" s="841" t="s">
        <v>620</v>
      </c>
      <c r="E8" s="845" t="s">
        <v>591</v>
      </c>
      <c r="F8" s="845" t="s">
        <v>592</v>
      </c>
      <c r="H8" s="849" t="s">
        <v>743</v>
      </c>
      <c r="I8" s="851" t="s">
        <v>608</v>
      </c>
      <c r="J8" s="854" t="s">
        <v>617</v>
      </c>
      <c r="K8" s="853" t="s">
        <v>618</v>
      </c>
    </row>
    <row r="9" spans="2:11" ht="13.5" customHeight="1" thickBot="1" x14ac:dyDescent="0.3">
      <c r="B9" s="840">
        <v>13</v>
      </c>
      <c r="C9" s="841" t="s">
        <v>624</v>
      </c>
      <c r="D9" s="841" t="s">
        <v>625</v>
      </c>
      <c r="E9" s="845" t="s">
        <v>617</v>
      </c>
      <c r="F9" s="845" t="s">
        <v>741</v>
      </c>
      <c r="H9" s="849" t="s">
        <v>742</v>
      </c>
      <c r="I9" s="850" t="s">
        <v>746</v>
      </c>
      <c r="J9" s="854" t="s">
        <v>622</v>
      </c>
      <c r="K9" s="853" t="s">
        <v>623</v>
      </c>
    </row>
    <row r="10" spans="2:11" ht="13.5" customHeight="1" thickBot="1" x14ac:dyDescent="0.3">
      <c r="B10" s="840">
        <v>27</v>
      </c>
      <c r="C10" s="841" t="s">
        <v>628</v>
      </c>
      <c r="D10" s="841" t="s">
        <v>629</v>
      </c>
      <c r="E10" s="845" t="s">
        <v>617</v>
      </c>
      <c r="F10" s="845" t="s">
        <v>741</v>
      </c>
      <c r="H10" s="849" t="s">
        <v>630</v>
      </c>
      <c r="I10" s="850" t="s">
        <v>635</v>
      </c>
      <c r="J10" s="854" t="s">
        <v>626</v>
      </c>
      <c r="K10" s="853" t="s">
        <v>627</v>
      </c>
    </row>
    <row r="11" spans="2:11" ht="13.5" customHeight="1" thickBot="1" x14ac:dyDescent="0.3">
      <c r="B11" s="840">
        <v>28</v>
      </c>
      <c r="C11" s="841" t="s">
        <v>633</v>
      </c>
      <c r="D11" s="841" t="s">
        <v>634</v>
      </c>
      <c r="E11" s="845" t="s">
        <v>598</v>
      </c>
      <c r="F11" s="845" t="s">
        <v>741</v>
      </c>
      <c r="H11" s="849" t="s">
        <v>780</v>
      </c>
      <c r="I11" s="850" t="s">
        <v>638</v>
      </c>
    </row>
    <row r="12" spans="2:11" ht="16.5" customHeight="1" thickBot="1" x14ac:dyDescent="0.3">
      <c r="B12" s="840">
        <v>2</v>
      </c>
      <c r="C12" s="841" t="s">
        <v>636</v>
      </c>
      <c r="D12" s="841" t="s">
        <v>637</v>
      </c>
      <c r="E12" s="845" t="s">
        <v>612</v>
      </c>
      <c r="F12" s="845" t="s">
        <v>742</v>
      </c>
    </row>
    <row r="13" spans="2:11" ht="13.5" customHeight="1" thickBot="1" x14ac:dyDescent="0.3">
      <c r="B13" s="840">
        <v>1</v>
      </c>
      <c r="C13" s="841" t="s">
        <v>639</v>
      </c>
      <c r="D13" s="841" t="s">
        <v>640</v>
      </c>
      <c r="E13" s="845" t="s">
        <v>591</v>
      </c>
      <c r="F13" s="845" t="s">
        <v>602</v>
      </c>
    </row>
    <row r="14" spans="2:11" ht="13.5" customHeight="1" thickBot="1" x14ac:dyDescent="0.3">
      <c r="B14" s="840">
        <v>3</v>
      </c>
      <c r="C14" s="841" t="s">
        <v>641</v>
      </c>
      <c r="D14" s="841" t="s">
        <v>642</v>
      </c>
      <c r="E14" s="845" t="s">
        <v>626</v>
      </c>
      <c r="F14" s="845" t="s">
        <v>602</v>
      </c>
    </row>
    <row r="15" spans="2:11" ht="13.5" customHeight="1" thickBot="1" x14ac:dyDescent="0.3">
      <c r="B15" s="840">
        <v>64</v>
      </c>
      <c r="C15" s="841" t="s">
        <v>643</v>
      </c>
      <c r="D15" s="841" t="s">
        <v>644</v>
      </c>
      <c r="E15" s="845" t="s">
        <v>591</v>
      </c>
      <c r="F15" s="845" t="s">
        <v>743</v>
      </c>
    </row>
    <row r="16" spans="2:11" ht="13.5" customHeight="1" thickBot="1" x14ac:dyDescent="0.3">
      <c r="B16" s="840">
        <v>23</v>
      </c>
      <c r="C16" s="841" t="s">
        <v>645</v>
      </c>
      <c r="D16" s="841" t="s">
        <v>646</v>
      </c>
      <c r="E16" s="845" t="s">
        <v>591</v>
      </c>
      <c r="F16" s="845" t="s">
        <v>743</v>
      </c>
    </row>
    <row r="17" spans="2:6" ht="16.5" customHeight="1" thickBot="1" x14ac:dyDescent="0.3">
      <c r="B17" s="840">
        <v>9</v>
      </c>
      <c r="C17" s="841" t="s">
        <v>647</v>
      </c>
      <c r="D17" s="841" t="s">
        <v>648</v>
      </c>
      <c r="E17" s="845" t="s">
        <v>591</v>
      </c>
      <c r="F17" s="845" t="s">
        <v>742</v>
      </c>
    </row>
    <row r="18" spans="2:6" ht="16.5" customHeight="1" thickBot="1" x14ac:dyDescent="0.3">
      <c r="B18" s="840">
        <v>29</v>
      </c>
      <c r="C18" s="841" t="s">
        <v>649</v>
      </c>
      <c r="D18" s="841" t="s">
        <v>650</v>
      </c>
      <c r="E18" s="845" t="s">
        <v>781</v>
      </c>
      <c r="F18" s="845" t="s">
        <v>630</v>
      </c>
    </row>
    <row r="19" spans="2:6" ht="16.5" customHeight="1" thickBot="1" x14ac:dyDescent="0.3">
      <c r="B19" s="840">
        <v>10</v>
      </c>
      <c r="C19" s="841" t="s">
        <v>651</v>
      </c>
      <c r="D19" s="841" t="s">
        <v>652</v>
      </c>
      <c r="E19" s="845" t="s">
        <v>604</v>
      </c>
      <c r="F19" s="845" t="s">
        <v>592</v>
      </c>
    </row>
    <row r="20" spans="2:6" ht="16.5" customHeight="1" thickBot="1" x14ac:dyDescent="0.3">
      <c r="B20" s="840">
        <v>30</v>
      </c>
      <c r="C20" s="841" t="s">
        <v>653</v>
      </c>
      <c r="D20" s="841" t="s">
        <v>654</v>
      </c>
      <c r="E20" s="845" t="s">
        <v>591</v>
      </c>
      <c r="F20" s="845" t="s">
        <v>631</v>
      </c>
    </row>
    <row r="21" spans="2:6" ht="16.5" customHeight="1" thickBot="1" x14ac:dyDescent="0.3">
      <c r="B21" s="840">
        <v>17</v>
      </c>
      <c r="C21" s="841" t="s">
        <v>655</v>
      </c>
      <c r="D21" s="841" t="s">
        <v>656</v>
      </c>
      <c r="E21" s="845" t="s">
        <v>604</v>
      </c>
      <c r="F21" s="845" t="s">
        <v>743</v>
      </c>
    </row>
    <row r="22" spans="2:6" ht="16.5" customHeight="1" thickBot="1" x14ac:dyDescent="0.3">
      <c r="B22" s="840">
        <v>4</v>
      </c>
      <c r="C22" s="841" t="s">
        <v>657</v>
      </c>
      <c r="D22" s="841" t="s">
        <v>658</v>
      </c>
      <c r="E22" s="845" t="s">
        <v>604</v>
      </c>
      <c r="F22" s="845" t="s">
        <v>592</v>
      </c>
    </row>
    <row r="23" spans="2:6" ht="16.5" customHeight="1" thickBot="1" x14ac:dyDescent="0.3">
      <c r="B23" s="840">
        <v>19</v>
      </c>
      <c r="C23" s="841" t="s">
        <v>659</v>
      </c>
      <c r="D23" s="841" t="s">
        <v>660</v>
      </c>
      <c r="E23" s="845" t="s">
        <v>781</v>
      </c>
      <c r="F23" s="845" t="s">
        <v>630</v>
      </c>
    </row>
    <row r="24" spans="2:6" ht="16.5" customHeight="1" thickBot="1" x14ac:dyDescent="0.3">
      <c r="B24" s="840">
        <v>81</v>
      </c>
      <c r="C24" s="841" t="s">
        <v>661</v>
      </c>
      <c r="D24" s="841" t="s">
        <v>662</v>
      </c>
      <c r="E24" s="845" t="s">
        <v>604</v>
      </c>
      <c r="F24" s="845" t="s">
        <v>631</v>
      </c>
    </row>
    <row r="25" spans="2:6" ht="16.5" customHeight="1" thickBot="1" x14ac:dyDescent="0.3">
      <c r="B25" s="840">
        <v>90</v>
      </c>
      <c r="C25" s="841" t="s">
        <v>663</v>
      </c>
      <c r="D25" s="841" t="s">
        <v>664</v>
      </c>
      <c r="E25" s="845" t="s">
        <v>591</v>
      </c>
      <c r="F25" s="845" t="s">
        <v>592</v>
      </c>
    </row>
    <row r="26" spans="2:6" ht="16.5" customHeight="1" thickBot="1" x14ac:dyDescent="0.3">
      <c r="B26" s="840">
        <v>45</v>
      </c>
      <c r="C26" s="841" t="s">
        <v>665</v>
      </c>
      <c r="D26" s="841" t="s">
        <v>666</v>
      </c>
      <c r="E26" s="845" t="s">
        <v>591</v>
      </c>
      <c r="F26" s="845" t="s">
        <v>742</v>
      </c>
    </row>
    <row r="27" spans="2:6" ht="16.5" customHeight="1" thickBot="1" x14ac:dyDescent="0.3">
      <c r="B27" s="840">
        <v>26</v>
      </c>
      <c r="C27" s="841" t="s">
        <v>667</v>
      </c>
      <c r="D27" s="841" t="s">
        <v>668</v>
      </c>
      <c r="E27" s="845" t="s">
        <v>591</v>
      </c>
      <c r="F27" s="845" t="s">
        <v>742</v>
      </c>
    </row>
    <row r="28" spans="2:6" ht="16.5" customHeight="1" thickBot="1" x14ac:dyDescent="0.3">
      <c r="B28" s="840">
        <v>77</v>
      </c>
      <c r="C28" s="841" t="s">
        <v>669</v>
      </c>
      <c r="D28" s="841" t="s">
        <v>670</v>
      </c>
      <c r="E28" s="845" t="s">
        <v>604</v>
      </c>
      <c r="F28" s="845" t="s">
        <v>744</v>
      </c>
    </row>
    <row r="29" spans="2:6" ht="16.5" customHeight="1" thickBot="1" x14ac:dyDescent="0.3">
      <c r="B29" s="840">
        <v>21</v>
      </c>
      <c r="C29" s="841" t="s">
        <v>671</v>
      </c>
      <c r="D29" s="841" t="s">
        <v>672</v>
      </c>
      <c r="E29" s="845" t="s">
        <v>604</v>
      </c>
      <c r="F29" s="845" t="s">
        <v>744</v>
      </c>
    </row>
    <row r="30" spans="2:6" ht="16.5" customHeight="1" thickBot="1" x14ac:dyDescent="0.3">
      <c r="B30" s="840">
        <v>22</v>
      </c>
      <c r="C30" s="841" t="s">
        <v>673</v>
      </c>
      <c r="D30" s="841" t="s">
        <v>674</v>
      </c>
      <c r="E30" s="845" t="s">
        <v>591</v>
      </c>
      <c r="F30" s="845" t="s">
        <v>743</v>
      </c>
    </row>
    <row r="31" spans="2:6" ht="16.5" customHeight="1" thickBot="1" x14ac:dyDescent="0.3">
      <c r="B31" s="840">
        <v>18</v>
      </c>
      <c r="C31" s="841" t="s">
        <v>675</v>
      </c>
      <c r="D31" s="841" t="s">
        <v>676</v>
      </c>
      <c r="E31" s="845" t="s">
        <v>591</v>
      </c>
      <c r="F31" s="845" t="s">
        <v>744</v>
      </c>
    </row>
    <row r="32" spans="2:6" ht="16.5" customHeight="1" thickBot="1" x14ac:dyDescent="0.3">
      <c r="B32" s="840">
        <v>61</v>
      </c>
      <c r="C32" s="841" t="s">
        <v>677</v>
      </c>
      <c r="D32" s="841" t="s">
        <v>678</v>
      </c>
      <c r="E32" s="845" t="s">
        <v>598</v>
      </c>
      <c r="F32" s="845" t="s">
        <v>741</v>
      </c>
    </row>
    <row r="33" spans="2:6" ht="16.5" customHeight="1" thickBot="1" x14ac:dyDescent="0.3">
      <c r="B33" s="840">
        <v>31</v>
      </c>
      <c r="C33" s="841" t="s">
        <v>679</v>
      </c>
      <c r="D33" s="841" t="s">
        <v>680</v>
      </c>
      <c r="E33" s="845" t="s">
        <v>617</v>
      </c>
      <c r="F33" s="845" t="s">
        <v>744</v>
      </c>
    </row>
    <row r="34" spans="2:6" ht="16.5" thickBot="1" x14ac:dyDescent="0.3">
      <c r="B34" s="840">
        <v>97</v>
      </c>
      <c r="C34" s="841" t="s">
        <v>681</v>
      </c>
      <c r="D34" s="841" t="s">
        <v>682</v>
      </c>
      <c r="E34" s="845" t="s">
        <v>626</v>
      </c>
      <c r="F34" s="845"/>
    </row>
    <row r="35" spans="2:6" ht="16.5" thickBot="1" x14ac:dyDescent="0.3">
      <c r="B35" s="840">
        <v>4</v>
      </c>
      <c r="C35" s="841" t="s">
        <v>683</v>
      </c>
      <c r="D35" s="841" t="s">
        <v>684</v>
      </c>
      <c r="E35" s="845" t="s">
        <v>591</v>
      </c>
      <c r="F35" s="845" t="s">
        <v>741</v>
      </c>
    </row>
    <row r="36" spans="2:6" ht="16.5" thickBot="1" x14ac:dyDescent="0.3">
      <c r="B36" s="840">
        <v>33</v>
      </c>
      <c r="C36" s="841" t="s">
        <v>685</v>
      </c>
      <c r="D36" s="841" t="s">
        <v>686</v>
      </c>
      <c r="E36" s="845" t="s">
        <v>591</v>
      </c>
      <c r="F36" s="845" t="s">
        <v>631</v>
      </c>
    </row>
    <row r="37" spans="2:6" ht="16.5" thickBot="1" x14ac:dyDescent="0.3">
      <c r="B37" s="840">
        <v>55</v>
      </c>
      <c r="C37" s="841" t="s">
        <v>687</v>
      </c>
      <c r="D37" s="841" t="s">
        <v>688</v>
      </c>
      <c r="E37" s="845" t="s">
        <v>617</v>
      </c>
      <c r="F37" s="845" t="s">
        <v>631</v>
      </c>
    </row>
    <row r="38" spans="2:6" ht="16.5" thickBot="1" x14ac:dyDescent="0.3">
      <c r="B38" s="840">
        <v>12</v>
      </c>
      <c r="C38" s="841" t="s">
        <v>689</v>
      </c>
      <c r="D38" s="841" t="s">
        <v>690</v>
      </c>
      <c r="E38" s="845" t="s">
        <v>617</v>
      </c>
      <c r="F38" s="845" t="s">
        <v>741</v>
      </c>
    </row>
    <row r="39" spans="2:6" ht="16.5" thickBot="1" x14ac:dyDescent="0.3">
      <c r="B39" s="840">
        <v>41</v>
      </c>
      <c r="C39" s="841" t="s">
        <v>691</v>
      </c>
      <c r="D39" s="841" t="s">
        <v>692</v>
      </c>
      <c r="E39" s="845" t="s">
        <v>591</v>
      </c>
      <c r="F39" s="845" t="s">
        <v>744</v>
      </c>
    </row>
    <row r="40" spans="2:6" ht="16.5" thickBot="1" x14ac:dyDescent="0.3">
      <c r="B40" s="840">
        <v>63</v>
      </c>
      <c r="C40" s="841" t="s">
        <v>693</v>
      </c>
      <c r="D40" s="841" t="s">
        <v>694</v>
      </c>
      <c r="E40" s="845" t="s">
        <v>617</v>
      </c>
      <c r="F40" s="845" t="s">
        <v>744</v>
      </c>
    </row>
    <row r="41" spans="2:6" ht="16.5" thickBot="1" x14ac:dyDescent="0.3">
      <c r="B41" s="840">
        <v>35</v>
      </c>
      <c r="C41" s="841" t="s">
        <v>695</v>
      </c>
      <c r="D41" s="841" t="s">
        <v>696</v>
      </c>
      <c r="E41" s="845" t="s">
        <v>617</v>
      </c>
      <c r="F41" s="845" t="s">
        <v>630</v>
      </c>
    </row>
    <row r="42" spans="2:6" ht="16.5" thickBot="1" x14ac:dyDescent="0.3">
      <c r="B42" s="840">
        <v>36</v>
      </c>
      <c r="C42" s="841" t="s">
        <v>697</v>
      </c>
      <c r="D42" s="841" t="s">
        <v>698</v>
      </c>
      <c r="E42" s="845" t="s">
        <v>617</v>
      </c>
      <c r="F42" s="845" t="s">
        <v>630</v>
      </c>
    </row>
    <row r="43" spans="2:6" ht="16.5" thickBot="1" x14ac:dyDescent="0.3">
      <c r="B43" s="840">
        <v>25</v>
      </c>
      <c r="C43" s="841" t="s">
        <v>699</v>
      </c>
      <c r="D43" s="841" t="s">
        <v>700</v>
      </c>
      <c r="E43" s="845" t="s">
        <v>604</v>
      </c>
      <c r="F43" s="845" t="s">
        <v>593</v>
      </c>
    </row>
    <row r="44" spans="2:6" ht="16.5" thickBot="1" x14ac:dyDescent="0.3">
      <c r="B44" s="840">
        <v>37</v>
      </c>
      <c r="C44" s="841" t="s">
        <v>701</v>
      </c>
      <c r="D44" s="841" t="s">
        <v>702</v>
      </c>
      <c r="E44" s="845" t="s">
        <v>612</v>
      </c>
      <c r="F44" s="845" t="s">
        <v>630</v>
      </c>
    </row>
    <row r="45" spans="2:6" ht="16.5" thickBot="1" x14ac:dyDescent="0.3">
      <c r="B45" s="840">
        <v>5</v>
      </c>
      <c r="C45" s="841" t="s">
        <v>703</v>
      </c>
      <c r="D45" s="841" t="s">
        <v>704</v>
      </c>
      <c r="E45" s="845" t="s">
        <v>604</v>
      </c>
      <c r="F45" s="845" t="s">
        <v>592</v>
      </c>
    </row>
    <row r="46" spans="2:6" ht="16.5" thickBot="1" x14ac:dyDescent="0.3">
      <c r="B46" s="840">
        <v>38</v>
      </c>
      <c r="C46" s="841" t="s">
        <v>705</v>
      </c>
      <c r="D46" s="841" t="s">
        <v>706</v>
      </c>
      <c r="E46" s="845" t="s">
        <v>617</v>
      </c>
      <c r="F46" s="845" t="s">
        <v>741</v>
      </c>
    </row>
    <row r="47" spans="2:6" ht="16.5" thickBot="1" x14ac:dyDescent="0.3">
      <c r="B47" s="840">
        <v>39</v>
      </c>
      <c r="C47" s="841" t="s">
        <v>707</v>
      </c>
      <c r="D47" s="841" t="s">
        <v>708</v>
      </c>
      <c r="E47" s="845" t="s">
        <v>617</v>
      </c>
      <c r="F47" s="845" t="s">
        <v>744</v>
      </c>
    </row>
    <row r="48" spans="2:6" ht="16.5" thickBot="1" x14ac:dyDescent="0.3">
      <c r="B48" s="840">
        <v>40</v>
      </c>
      <c r="C48" s="841" t="s">
        <v>709</v>
      </c>
      <c r="D48" s="841" t="s">
        <v>710</v>
      </c>
      <c r="E48" s="845" t="s">
        <v>604</v>
      </c>
      <c r="F48" s="845" t="s">
        <v>743</v>
      </c>
    </row>
    <row r="49" spans="2:6" ht="16.5" thickBot="1" x14ac:dyDescent="0.3">
      <c r="B49" s="840">
        <v>92</v>
      </c>
      <c r="C49" s="841" t="s">
        <v>711</v>
      </c>
      <c r="D49" s="841" t="s">
        <v>712</v>
      </c>
      <c r="E49" s="845" t="s">
        <v>604</v>
      </c>
      <c r="F49" s="845" t="s">
        <v>743</v>
      </c>
    </row>
    <row r="50" spans="2:6" ht="16.5" thickBot="1" x14ac:dyDescent="0.3">
      <c r="B50" s="840">
        <v>32</v>
      </c>
      <c r="C50" s="841" t="s">
        <v>713</v>
      </c>
      <c r="D50" s="841" t="s">
        <v>714</v>
      </c>
      <c r="E50" s="845" t="s">
        <v>604</v>
      </c>
      <c r="F50" s="845" t="s">
        <v>743</v>
      </c>
    </row>
    <row r="51" spans="2:6" ht="16.5" thickBot="1" x14ac:dyDescent="0.3">
      <c r="B51" s="840">
        <v>47</v>
      </c>
      <c r="C51" s="841" t="s">
        <v>715</v>
      </c>
      <c r="D51" s="841" t="s">
        <v>716</v>
      </c>
      <c r="E51" s="845" t="s">
        <v>604</v>
      </c>
      <c r="F51" s="845" t="s">
        <v>743</v>
      </c>
    </row>
    <row r="52" spans="2:6" ht="16.5" thickBot="1" x14ac:dyDescent="0.3">
      <c r="B52" s="840">
        <v>42</v>
      </c>
      <c r="C52" s="841" t="s">
        <v>717</v>
      </c>
      <c r="D52" s="841" t="s">
        <v>718</v>
      </c>
      <c r="E52" s="845" t="s">
        <v>617</v>
      </c>
      <c r="F52" s="845" t="s">
        <v>743</v>
      </c>
    </row>
    <row r="53" spans="2:6" ht="16.5" thickBot="1" x14ac:dyDescent="0.3">
      <c r="B53" s="840">
        <v>80</v>
      </c>
      <c r="C53" s="841" t="s">
        <v>719</v>
      </c>
      <c r="D53" s="841" t="s">
        <v>720</v>
      </c>
      <c r="E53" s="845" t="s">
        <v>617</v>
      </c>
      <c r="F53" s="845" t="s">
        <v>744</v>
      </c>
    </row>
    <row r="54" spans="2:6" ht="16.5" thickBot="1" x14ac:dyDescent="0.3">
      <c r="B54" s="840">
        <v>44</v>
      </c>
      <c r="C54" s="841" t="s">
        <v>721</v>
      </c>
      <c r="D54" s="841" t="s">
        <v>722</v>
      </c>
      <c r="E54" s="845" t="s">
        <v>604</v>
      </c>
      <c r="F54" s="845" t="s">
        <v>631</v>
      </c>
    </row>
    <row r="55" spans="2:6" ht="16.5" thickBot="1" x14ac:dyDescent="0.3">
      <c r="B55" s="840">
        <v>65</v>
      </c>
      <c r="C55" s="841" t="s">
        <v>723</v>
      </c>
      <c r="D55" s="841" t="s">
        <v>724</v>
      </c>
      <c r="E55" s="845" t="s">
        <v>612</v>
      </c>
      <c r="F55" s="845" t="s">
        <v>630</v>
      </c>
    </row>
    <row r="56" spans="2:6" ht="16.5" thickBot="1" x14ac:dyDescent="0.3">
      <c r="B56" s="840">
        <v>60</v>
      </c>
      <c r="C56" s="841" t="s">
        <v>725</v>
      </c>
      <c r="D56" s="841" t="s">
        <v>726</v>
      </c>
      <c r="E56" s="845" t="s">
        <v>617</v>
      </c>
      <c r="F56" s="845" t="s">
        <v>741</v>
      </c>
    </row>
    <row r="57" spans="2:6" ht="16.5" thickBot="1" x14ac:dyDescent="0.3">
      <c r="B57" s="840">
        <v>6</v>
      </c>
      <c r="C57" s="841" t="s">
        <v>727</v>
      </c>
      <c r="D57" s="841" t="s">
        <v>728</v>
      </c>
      <c r="E57" s="845" t="s">
        <v>617</v>
      </c>
      <c r="F57" s="845" t="s">
        <v>592</v>
      </c>
    </row>
    <row r="58" spans="2:6" ht="16.5" thickBot="1" x14ac:dyDescent="0.3">
      <c r="B58" s="840">
        <v>75</v>
      </c>
      <c r="C58" s="841" t="s">
        <v>729</v>
      </c>
      <c r="D58" s="841" t="s">
        <v>730</v>
      </c>
      <c r="E58" s="845" t="s">
        <v>604</v>
      </c>
      <c r="F58" s="845" t="s">
        <v>742</v>
      </c>
    </row>
    <row r="59" spans="2:6" ht="16.5" thickBot="1" x14ac:dyDescent="0.3">
      <c r="B59" s="840">
        <v>8</v>
      </c>
      <c r="C59" s="841" t="s">
        <v>731</v>
      </c>
      <c r="D59" s="841" t="s">
        <v>732</v>
      </c>
      <c r="E59" s="845" t="s">
        <v>781</v>
      </c>
      <c r="F59" s="845" t="s">
        <v>742</v>
      </c>
    </row>
    <row r="60" spans="2:6" ht="16.5" thickBot="1" x14ac:dyDescent="0.3">
      <c r="B60" s="840">
        <v>99</v>
      </c>
      <c r="C60" s="841" t="s">
        <v>733</v>
      </c>
      <c r="D60" s="841" t="s">
        <v>734</v>
      </c>
      <c r="E60" s="845" t="s">
        <v>626</v>
      </c>
      <c r="F60" s="845"/>
    </row>
    <row r="61" spans="2:6" s="842" customFormat="1" ht="16.5" thickBot="1" x14ac:dyDescent="0.3">
      <c r="B61" s="840">
        <v>7</v>
      </c>
      <c r="C61" s="840" t="s">
        <v>735</v>
      </c>
      <c r="D61" s="840" t="s">
        <v>736</v>
      </c>
      <c r="E61" s="840" t="s">
        <v>604</v>
      </c>
      <c r="F61" s="840"/>
    </row>
    <row r="62" spans="2:6" ht="16.5" thickBot="1" x14ac:dyDescent="0.3">
      <c r="B62" s="840">
        <v>46</v>
      </c>
      <c r="C62" s="840" t="s">
        <v>737</v>
      </c>
      <c r="D62" s="840" t="s">
        <v>738</v>
      </c>
      <c r="E62" s="840" t="s">
        <v>598</v>
      </c>
      <c r="F62" s="840" t="s">
        <v>592</v>
      </c>
    </row>
    <row r="63" spans="2:6" ht="16.5" thickBot="1" x14ac:dyDescent="0.3">
      <c r="B63" s="840">
        <v>48</v>
      </c>
      <c r="C63" s="840" t="s">
        <v>739</v>
      </c>
      <c r="D63" s="840" t="s">
        <v>740</v>
      </c>
      <c r="E63" s="840" t="s">
        <v>617</v>
      </c>
      <c r="F63" s="840" t="s">
        <v>743</v>
      </c>
    </row>
    <row r="74" spans="3:6" x14ac:dyDescent="0.25">
      <c r="C74" s="843"/>
      <c r="D74" s="844"/>
      <c r="E74" s="844"/>
      <c r="F74" s="844"/>
    </row>
  </sheetData>
  <mergeCells count="2">
    <mergeCell ref="H1:I1"/>
    <mergeCell ref="J1:K1"/>
  </mergeCells>
  <pageMargins left="0.7" right="0.7" top="0.75" bottom="0.75" header="0.3" footer="0.3"/>
  <pageSetup scale="5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O37"/>
  <sheetViews>
    <sheetView view="pageBreakPreview" zoomScale="75" zoomScaleNormal="100" zoomScaleSheetLayoutView="75" workbookViewId="0">
      <selection activeCell="L8" sqref="L8"/>
    </sheetView>
  </sheetViews>
  <sheetFormatPr defaultColWidth="9.140625" defaultRowHeight="14.25" x14ac:dyDescent="0.2"/>
  <cols>
    <col min="1" max="1" width="6" style="3" customWidth="1"/>
    <col min="2" max="2" width="16" style="3" customWidth="1"/>
    <col min="3" max="3" width="13.7109375" style="3" customWidth="1"/>
    <col min="4" max="4" width="18.28515625" style="3" customWidth="1"/>
    <col min="5" max="5" width="12.140625" style="3" customWidth="1"/>
    <col min="6" max="6" width="11.85546875" style="3" customWidth="1"/>
    <col min="7" max="7" width="16.85546875" style="749" customWidth="1"/>
    <col min="8" max="8" width="11.28515625" style="3" customWidth="1"/>
    <col min="9" max="9" width="15.28515625" style="3" customWidth="1"/>
    <col min="10" max="10" width="12.5703125" style="64" customWidth="1"/>
    <col min="11" max="11" width="13.7109375" style="3" customWidth="1"/>
    <col min="12" max="12" width="12.85546875" style="3" customWidth="1"/>
    <col min="13" max="13" width="13.28515625" style="3" customWidth="1"/>
    <col min="14" max="14" width="13" style="3" customWidth="1"/>
    <col min="15" max="15" width="34.42578125" style="3" customWidth="1"/>
    <col min="16" max="16384" width="9.140625" style="3"/>
  </cols>
  <sheetData>
    <row r="1" spans="2:15" ht="18" x14ac:dyDescent="0.2">
      <c r="B1" s="299" t="s">
        <v>766</v>
      </c>
      <c r="C1" s="772"/>
    </row>
    <row r="2" spans="2:15" ht="18" x14ac:dyDescent="0.2">
      <c r="B2" s="952" t="s">
        <v>802</v>
      </c>
      <c r="C2" s="298"/>
    </row>
    <row r="4" spans="2:15" ht="59.25" customHeight="1" x14ac:dyDescent="0.2">
      <c r="B4" s="1062" t="s">
        <v>772</v>
      </c>
      <c r="C4" s="1062"/>
      <c r="D4" s="1062"/>
      <c r="E4" s="1062"/>
      <c r="F4" s="1062"/>
      <c r="G4" s="1062"/>
      <c r="H4" s="1062"/>
      <c r="I4" s="1062"/>
    </row>
    <row r="6" spans="2:15" s="514" customFormat="1" ht="15" x14ac:dyDescent="0.2">
      <c r="B6" s="3" t="s">
        <v>769</v>
      </c>
      <c r="C6" s="3"/>
      <c r="D6" s="3"/>
      <c r="E6" s="3"/>
      <c r="F6" s="3"/>
      <c r="G6" s="3"/>
      <c r="H6" s="3"/>
      <c r="I6" s="3"/>
      <c r="J6" s="3"/>
      <c r="K6" s="3"/>
      <c r="L6" s="3"/>
      <c r="M6" s="3"/>
      <c r="N6" s="3"/>
    </row>
    <row r="7" spans="2:15" s="514" customFormat="1" ht="15" x14ac:dyDescent="0.2">
      <c r="B7" s="250" t="s">
        <v>770</v>
      </c>
      <c r="C7" s="3"/>
      <c r="D7" s="3"/>
      <c r="E7" s="3"/>
      <c r="F7" s="3"/>
      <c r="G7" s="3"/>
      <c r="H7" s="3"/>
      <c r="I7" s="3"/>
      <c r="J7" s="3"/>
      <c r="K7" s="3"/>
      <c r="L7" s="3"/>
      <c r="M7" s="3"/>
      <c r="N7" s="3"/>
    </row>
    <row r="8" spans="2:15" s="514" customFormat="1" ht="15" x14ac:dyDescent="0.2">
      <c r="B8" s="250"/>
      <c r="C8" s="3"/>
      <c r="D8" s="3"/>
      <c r="E8" s="3"/>
      <c r="F8" s="3"/>
      <c r="G8" s="3"/>
      <c r="H8" s="3"/>
      <c r="I8" s="3"/>
      <c r="J8" s="3"/>
      <c r="K8" s="3"/>
      <c r="L8" s="3"/>
      <c r="M8" s="3"/>
      <c r="N8" s="3"/>
    </row>
    <row r="9" spans="2:15" s="514" customFormat="1" ht="31.5" customHeight="1" x14ac:dyDescent="0.2">
      <c r="B9" s="1063" t="s">
        <v>777</v>
      </c>
      <c r="C9" s="1063"/>
      <c r="D9" s="1063"/>
      <c r="E9" s="1063"/>
      <c r="F9" s="1063"/>
      <c r="G9" s="1063"/>
      <c r="H9" s="1063"/>
      <c r="I9" s="1063"/>
      <c r="J9" s="3"/>
      <c r="K9" s="3"/>
      <c r="L9" s="3"/>
      <c r="M9" s="3"/>
      <c r="N9" s="3"/>
    </row>
    <row r="10" spans="2:15" s="514" customFormat="1" ht="15.75" thickBot="1" x14ac:dyDescent="0.25">
      <c r="B10" s="250"/>
      <c r="C10" s="3"/>
      <c r="D10" s="3"/>
      <c r="E10" s="3"/>
      <c r="F10" s="3"/>
      <c r="G10" s="3"/>
      <c r="H10" s="3"/>
      <c r="I10" s="3"/>
      <c r="J10" s="3"/>
      <c r="K10" s="3"/>
      <c r="L10" s="3"/>
      <c r="M10" s="3"/>
      <c r="N10" s="3"/>
    </row>
    <row r="11" spans="2:15" s="767" customFormat="1" ht="16.5" thickBot="1" x14ac:dyDescent="0.3">
      <c r="B11" s="765" t="s">
        <v>510</v>
      </c>
      <c r="C11" s="766"/>
      <c r="D11" s="765"/>
      <c r="E11" s="765"/>
      <c r="F11" s="764"/>
      <c r="G11" s="764"/>
      <c r="H11" s="514"/>
      <c r="I11" s="514"/>
      <c r="J11" s="762"/>
      <c r="K11" s="514"/>
      <c r="L11" s="514"/>
      <c r="M11" s="514"/>
      <c r="N11" s="514"/>
    </row>
    <row r="12" spans="2:15" ht="16.5" customHeight="1" thickBot="1" x14ac:dyDescent="0.25">
      <c r="B12" s="514"/>
      <c r="C12" s="514"/>
      <c r="D12" s="514"/>
      <c r="E12" s="514"/>
      <c r="F12" s="514"/>
      <c r="G12" s="763"/>
      <c r="H12" s="514"/>
      <c r="I12" s="514"/>
      <c r="J12" s="762"/>
      <c r="K12" s="514"/>
      <c r="L12" s="514"/>
      <c r="M12" s="514"/>
      <c r="N12" s="514"/>
    </row>
    <row r="13" spans="2:15" ht="90" x14ac:dyDescent="0.2">
      <c r="B13" s="761" t="s">
        <v>771</v>
      </c>
      <c r="C13" s="761" t="s">
        <v>509</v>
      </c>
      <c r="D13" s="761" t="s">
        <v>21</v>
      </c>
      <c r="E13" s="761" t="s">
        <v>774</v>
      </c>
      <c r="F13" s="761" t="s">
        <v>507</v>
      </c>
      <c r="G13" s="761" t="s">
        <v>773</v>
      </c>
      <c r="H13" s="760" t="s">
        <v>505</v>
      </c>
      <c r="I13" s="759" t="s">
        <v>767</v>
      </c>
      <c r="J13" s="758" t="s">
        <v>503</v>
      </c>
      <c r="K13" s="757" t="s">
        <v>514</v>
      </c>
      <c r="L13" s="760" t="s">
        <v>501</v>
      </c>
      <c r="M13" s="759" t="s">
        <v>768</v>
      </c>
      <c r="N13" s="758" t="s">
        <v>499</v>
      </c>
      <c r="O13" s="757" t="s">
        <v>776</v>
      </c>
    </row>
    <row r="14" spans="2:15" ht="16.5" customHeight="1" x14ac:dyDescent="0.2">
      <c r="B14" s="42"/>
      <c r="C14" s="42"/>
      <c r="D14" s="42"/>
      <c r="E14" s="42"/>
      <c r="F14" s="42"/>
      <c r="G14" s="42"/>
      <c r="H14" s="753"/>
      <c r="I14" s="756"/>
      <c r="J14" s="755"/>
      <c r="K14" s="754"/>
      <c r="L14" s="753"/>
      <c r="M14" s="756"/>
      <c r="N14" s="755"/>
      <c r="O14" s="750"/>
    </row>
    <row r="15" spans="2:15" ht="16.5" customHeight="1" x14ac:dyDescent="0.2">
      <c r="B15" s="42"/>
      <c r="C15" s="42"/>
      <c r="D15" s="42"/>
      <c r="E15" s="42"/>
      <c r="F15" s="42"/>
      <c r="G15" s="42"/>
      <c r="H15" s="753"/>
      <c r="I15" s="756"/>
      <c r="J15" s="755"/>
      <c r="K15" s="754"/>
      <c r="L15" s="753"/>
      <c r="M15" s="756"/>
      <c r="N15" s="755"/>
      <c r="O15" s="750"/>
    </row>
    <row r="16" spans="2:15" ht="16.5" customHeight="1" x14ac:dyDescent="0.2">
      <c r="B16" s="42"/>
      <c r="C16" s="42"/>
      <c r="D16" s="42"/>
      <c r="E16" s="42"/>
      <c r="F16" s="42"/>
      <c r="G16" s="42"/>
      <c r="H16" s="753"/>
      <c r="I16" s="756"/>
      <c r="J16" s="755"/>
      <c r="K16" s="754"/>
      <c r="L16" s="753"/>
      <c r="M16" s="756"/>
      <c r="N16" s="755"/>
      <c r="O16" s="750"/>
    </row>
    <row r="17" spans="2:15" ht="16.5" customHeight="1" x14ac:dyDescent="0.2">
      <c r="B17" s="42"/>
      <c r="C17" s="42"/>
      <c r="D17" s="42"/>
      <c r="E17" s="42"/>
      <c r="F17" s="42"/>
      <c r="G17" s="42"/>
      <c r="H17" s="753"/>
      <c r="I17" s="756"/>
      <c r="J17" s="755"/>
      <c r="K17" s="754"/>
      <c r="L17" s="753"/>
      <c r="M17" s="756"/>
      <c r="N17" s="755"/>
      <c r="O17" s="750"/>
    </row>
    <row r="18" spans="2:15" ht="16.5" customHeight="1" x14ac:dyDescent="0.2">
      <c r="B18" s="42"/>
      <c r="C18" s="42"/>
      <c r="D18" s="42"/>
      <c r="E18" s="42"/>
      <c r="F18" s="42"/>
      <c r="G18" s="42"/>
      <c r="H18" s="753"/>
      <c r="I18" s="756"/>
      <c r="J18" s="755"/>
      <c r="K18" s="754"/>
      <c r="L18" s="753"/>
      <c r="M18" s="756"/>
      <c r="N18" s="755"/>
      <c r="O18" s="750"/>
    </row>
    <row r="19" spans="2:15" ht="16.5" customHeight="1" x14ac:dyDescent="0.2">
      <c r="B19" s="42"/>
      <c r="C19" s="42"/>
      <c r="D19" s="42"/>
      <c r="E19" s="42"/>
      <c r="F19" s="42"/>
      <c r="G19" s="42"/>
      <c r="H19" s="753"/>
      <c r="I19" s="756"/>
      <c r="J19" s="755"/>
      <c r="K19" s="754"/>
      <c r="L19" s="753"/>
      <c r="M19" s="756"/>
      <c r="N19" s="755"/>
      <c r="O19" s="750"/>
    </row>
    <row r="20" spans="2:15" ht="16.5" customHeight="1" x14ac:dyDescent="0.2">
      <c r="B20" s="42"/>
      <c r="C20" s="42"/>
      <c r="D20" s="42"/>
      <c r="E20" s="42"/>
      <c r="F20" s="42"/>
      <c r="G20" s="42"/>
      <c r="H20" s="753"/>
      <c r="I20" s="756"/>
      <c r="J20" s="755"/>
      <c r="K20" s="754"/>
      <c r="L20" s="753"/>
      <c r="M20" s="756"/>
      <c r="N20" s="755"/>
      <c r="O20" s="750"/>
    </row>
    <row r="21" spans="2:15" s="514" customFormat="1" ht="15" x14ac:dyDescent="0.2">
      <c r="B21" s="42"/>
      <c r="C21" s="42"/>
      <c r="D21" s="42"/>
      <c r="E21" s="42"/>
      <c r="F21" s="42"/>
      <c r="G21" s="42"/>
      <c r="H21" s="753"/>
      <c r="I21" s="756"/>
      <c r="J21" s="755"/>
      <c r="K21" s="754"/>
      <c r="L21" s="753"/>
      <c r="M21" s="756"/>
      <c r="N21" s="755"/>
      <c r="O21" s="750"/>
    </row>
    <row r="22" spans="2:15" s="514" customFormat="1" ht="15" x14ac:dyDescent="0.2">
      <c r="B22" s="42"/>
      <c r="C22" s="42"/>
      <c r="D22" s="42"/>
      <c r="E22" s="42"/>
      <c r="F22" s="42"/>
      <c r="G22" s="42"/>
      <c r="H22" s="753"/>
      <c r="I22" s="756"/>
      <c r="J22" s="755"/>
      <c r="K22" s="754"/>
      <c r="L22" s="753"/>
      <c r="M22" s="756"/>
      <c r="N22" s="755"/>
      <c r="O22" s="750"/>
    </row>
    <row r="23" spans="2:15" s="514" customFormat="1" ht="15" x14ac:dyDescent="0.2">
      <c r="B23" s="42"/>
      <c r="C23" s="42"/>
      <c r="D23" s="42"/>
      <c r="E23" s="42"/>
      <c r="F23" s="42"/>
      <c r="G23" s="42"/>
      <c r="H23" s="753"/>
      <c r="I23" s="756"/>
      <c r="J23" s="755"/>
      <c r="K23" s="754"/>
      <c r="L23" s="753"/>
      <c r="M23" s="756"/>
      <c r="N23" s="755"/>
      <c r="O23" s="750"/>
    </row>
    <row r="24" spans="2:15" s="514" customFormat="1" ht="15.75" customHeight="1" thickBot="1" x14ac:dyDescent="0.25">
      <c r="B24" s="42"/>
      <c r="C24" s="42"/>
      <c r="D24" s="42"/>
      <c r="E24" s="42"/>
      <c r="F24" s="42"/>
      <c r="G24" s="42"/>
      <c r="H24" s="753"/>
      <c r="I24" s="752"/>
      <c r="J24" s="751"/>
      <c r="K24" s="754"/>
      <c r="L24" s="753"/>
      <c r="M24" s="752"/>
      <c r="N24" s="751"/>
      <c r="O24" s="750"/>
    </row>
    <row r="25" spans="2:15" s="767" customFormat="1" ht="15" x14ac:dyDescent="0.2">
      <c r="B25" s="3"/>
      <c r="C25" s="3"/>
      <c r="D25" s="3"/>
      <c r="E25" s="3"/>
      <c r="F25" s="3"/>
      <c r="G25" s="749"/>
      <c r="H25" s="3"/>
      <c r="I25" s="3"/>
      <c r="J25" s="64"/>
      <c r="K25" s="3"/>
      <c r="L25" s="3"/>
      <c r="M25" s="3"/>
      <c r="N25" s="3"/>
    </row>
    <row r="26" spans="2:15" ht="16.5" customHeight="1" x14ac:dyDescent="0.2">
      <c r="B26" s="3" t="s">
        <v>775</v>
      </c>
    </row>
    <row r="27" spans="2:15" ht="16.5" customHeight="1" x14ac:dyDescent="0.2"/>
    <row r="28" spans="2:15" ht="16.5" customHeight="1" x14ac:dyDescent="0.2"/>
    <row r="29" spans="2:15" ht="16.5" customHeight="1" x14ac:dyDescent="0.2"/>
    <row r="30" spans="2:15" ht="16.5" customHeight="1" x14ac:dyDescent="0.2"/>
    <row r="31" spans="2:15" ht="16.5" customHeight="1" x14ac:dyDescent="0.2"/>
    <row r="32" spans="2:15" ht="16.5" customHeight="1" x14ac:dyDescent="0.2"/>
    <row r="33" ht="16.5" customHeight="1" x14ac:dyDescent="0.2"/>
    <row r="34" ht="16.5" customHeight="1" x14ac:dyDescent="0.2"/>
    <row r="35" ht="16.5" customHeight="1" x14ac:dyDescent="0.2"/>
    <row r="36" ht="16.5" customHeight="1" x14ac:dyDescent="0.2"/>
    <row r="37" ht="16.5" customHeight="1" x14ac:dyDescent="0.2"/>
  </sheetData>
  <mergeCells count="2">
    <mergeCell ref="B4:I4"/>
    <mergeCell ref="B9:I9"/>
  </mergeCells>
  <pageMargins left="0.16" right="0.16" top="0.77" bottom="0.71" header="0.5" footer="0.5"/>
  <pageSetup paperSize="17" scale="9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2:R20"/>
  <sheetViews>
    <sheetView view="pageBreakPreview" zoomScale="75" zoomScaleNormal="80" zoomScaleSheetLayoutView="75" workbookViewId="0">
      <selection activeCell="N19" sqref="N19"/>
    </sheetView>
  </sheetViews>
  <sheetFormatPr defaultColWidth="9.140625" defaultRowHeight="14.25" x14ac:dyDescent="0.2"/>
  <cols>
    <col min="1" max="1" width="5" style="3" customWidth="1"/>
    <col min="2" max="2" width="5.28515625" style="3" customWidth="1"/>
    <col min="3" max="4" width="9.42578125" style="3" customWidth="1"/>
    <col min="5" max="5" width="15.42578125" style="3" customWidth="1"/>
    <col min="6" max="7" width="6.28515625" style="3" customWidth="1"/>
    <col min="8" max="8" width="8.140625" style="3" customWidth="1"/>
    <col min="9" max="9" width="25.5703125" style="3" customWidth="1"/>
    <col min="10" max="17" width="11" style="3" customWidth="1"/>
    <col min="18" max="18" width="24.28515625" style="3" customWidth="1"/>
    <col min="19" max="16384" width="9.140625" style="3"/>
  </cols>
  <sheetData>
    <row r="2" spans="2:18" s="34" customFormat="1" ht="23.25" customHeight="1" x14ac:dyDescent="0.25">
      <c r="B2" s="38" t="s">
        <v>33</v>
      </c>
    </row>
    <row r="3" spans="2:18" s="34" customFormat="1" ht="18" x14ac:dyDescent="0.25">
      <c r="B3" s="952" t="s">
        <v>802</v>
      </c>
      <c r="C3" s="37"/>
      <c r="D3" s="35"/>
    </row>
    <row r="4" spans="2:18" s="34" customFormat="1" ht="15" x14ac:dyDescent="0.25">
      <c r="B4" s="1064"/>
      <c r="C4" s="1064"/>
      <c r="D4" s="35"/>
    </row>
    <row r="5" spans="2:18" s="34" customFormat="1" ht="15" x14ac:dyDescent="0.25">
      <c r="B5" s="36" t="s">
        <v>32</v>
      </c>
      <c r="C5" s="36"/>
      <c r="D5" s="35"/>
    </row>
    <row r="6" spans="2:18" ht="15" x14ac:dyDescent="0.25">
      <c r="B6" s="36"/>
      <c r="C6" s="36"/>
      <c r="D6" s="35"/>
      <c r="E6" s="34"/>
      <c r="F6" s="34"/>
      <c r="G6" s="34"/>
      <c r="H6" s="34"/>
      <c r="I6" s="34"/>
      <c r="J6" s="34"/>
      <c r="K6" s="34"/>
      <c r="L6" s="34"/>
      <c r="M6" s="34"/>
      <c r="N6" s="34"/>
      <c r="O6" s="34"/>
      <c r="P6" s="34"/>
      <c r="Q6" s="34"/>
      <c r="R6" s="34"/>
    </row>
    <row r="7" spans="2:18" ht="15" x14ac:dyDescent="0.25">
      <c r="B7" s="33" t="s">
        <v>31</v>
      </c>
      <c r="D7" s="32"/>
      <c r="E7" s="32"/>
      <c r="M7" s="1065"/>
      <c r="N7" s="1065"/>
      <c r="O7" s="1065"/>
      <c r="P7" s="1065"/>
      <c r="Q7" s="1065"/>
    </row>
    <row r="8" spans="2:18" x14ac:dyDescent="0.2">
      <c r="B8" s="31" t="s">
        <v>30</v>
      </c>
      <c r="D8" s="32"/>
      <c r="E8" s="32"/>
      <c r="M8" s="1065"/>
      <c r="N8" s="1065"/>
      <c r="O8" s="1065"/>
      <c r="P8" s="1065"/>
      <c r="Q8" s="1065"/>
    </row>
    <row r="9" spans="2:18" x14ac:dyDescent="0.2">
      <c r="B9" s="31" t="s">
        <v>29</v>
      </c>
      <c r="D9" s="32"/>
      <c r="E9" s="32"/>
      <c r="M9" s="1065"/>
      <c r="N9" s="1065"/>
      <c r="O9" s="1065"/>
      <c r="P9" s="1065"/>
      <c r="Q9" s="1065"/>
    </row>
    <row r="10" spans="2:18" x14ac:dyDescent="0.2">
      <c r="B10" s="31" t="s">
        <v>28</v>
      </c>
      <c r="C10" s="30"/>
      <c r="D10" s="30"/>
      <c r="J10" s="30"/>
      <c r="M10" s="1065"/>
      <c r="N10" s="1065"/>
      <c r="O10" s="1065"/>
      <c r="P10" s="1065"/>
      <c r="Q10" s="1065"/>
    </row>
    <row r="11" spans="2:18" s="11" customFormat="1" ht="15" thickBot="1" x14ac:dyDescent="0.25">
      <c r="B11" s="3"/>
      <c r="C11" s="3"/>
      <c r="D11" s="3"/>
      <c r="E11" s="3"/>
      <c r="F11" s="3"/>
      <c r="G11" s="3"/>
      <c r="H11" s="3"/>
      <c r="I11" s="3"/>
      <c r="J11" s="3"/>
      <c r="K11" s="3"/>
      <c r="L11" s="3"/>
      <c r="M11" s="3"/>
      <c r="N11" s="3"/>
      <c r="O11" s="3"/>
      <c r="P11" s="3"/>
      <c r="Q11" s="3"/>
      <c r="R11" s="3"/>
    </row>
    <row r="12" spans="2:18" s="23" customFormat="1" ht="15" x14ac:dyDescent="0.25">
      <c r="B12" s="29" t="s">
        <v>27</v>
      </c>
      <c r="C12" s="28"/>
      <c r="D12" s="27"/>
      <c r="E12" s="27"/>
      <c r="F12" s="27"/>
      <c r="G12" s="27"/>
      <c r="H12" s="27"/>
      <c r="I12" s="27"/>
      <c r="J12" s="25" t="s">
        <v>25</v>
      </c>
      <c r="K12" s="27"/>
      <c r="L12" s="25" t="s">
        <v>25</v>
      </c>
      <c r="M12" s="26" t="s">
        <v>26</v>
      </c>
      <c r="N12" s="27"/>
      <c r="O12" s="26" t="s">
        <v>26</v>
      </c>
      <c r="P12" s="25"/>
      <c r="Q12" s="25"/>
      <c r="R12" s="24" t="s">
        <v>25</v>
      </c>
    </row>
    <row r="13" spans="2:18" s="11" customFormat="1" ht="75.75" thickBot="1" x14ac:dyDescent="0.3">
      <c r="B13" s="22" t="s">
        <v>24</v>
      </c>
      <c r="C13" s="21" t="s">
        <v>23</v>
      </c>
      <c r="D13" s="21" t="s">
        <v>22</v>
      </c>
      <c r="E13" s="21" t="s">
        <v>21</v>
      </c>
      <c r="F13" s="21" t="s">
        <v>20</v>
      </c>
      <c r="G13" s="21" t="s">
        <v>19</v>
      </c>
      <c r="H13" s="21" t="s">
        <v>18</v>
      </c>
      <c r="I13" s="21" t="s">
        <v>17</v>
      </c>
      <c r="J13" s="21" t="s">
        <v>16</v>
      </c>
      <c r="K13" s="21" t="s">
        <v>15</v>
      </c>
      <c r="L13" s="21" t="s">
        <v>14</v>
      </c>
      <c r="M13" s="21" t="s">
        <v>13</v>
      </c>
      <c r="N13" s="21" t="s">
        <v>12</v>
      </c>
      <c r="O13" s="20" t="s">
        <v>11</v>
      </c>
      <c r="P13" s="21" t="s">
        <v>10</v>
      </c>
      <c r="Q13" s="20" t="s">
        <v>9</v>
      </c>
      <c r="R13" s="19" t="s">
        <v>8</v>
      </c>
    </row>
    <row r="14" spans="2:18" s="11" customFormat="1" ht="30" customHeight="1" x14ac:dyDescent="0.2">
      <c r="B14" s="1049"/>
      <c r="C14" s="1050"/>
      <c r="D14" s="1050"/>
      <c r="E14" s="1050"/>
      <c r="F14" s="1050"/>
      <c r="G14" s="1050"/>
      <c r="H14" s="1050"/>
      <c r="I14" s="1050"/>
      <c r="J14" s="1050"/>
      <c r="K14" s="1051"/>
      <c r="L14" s="1051"/>
      <c r="M14" s="1051"/>
      <c r="N14" s="1051"/>
      <c r="O14" s="1052"/>
      <c r="P14" s="1053"/>
      <c r="Q14" s="1054"/>
      <c r="R14" s="1055"/>
    </row>
    <row r="15" spans="2:18" s="11" customFormat="1" ht="30" customHeight="1" x14ac:dyDescent="0.2">
      <c r="B15" s="18"/>
      <c r="C15" s="17"/>
      <c r="D15" s="17"/>
      <c r="E15" s="17"/>
      <c r="F15" s="17"/>
      <c r="G15" s="17"/>
      <c r="H15" s="17"/>
      <c r="I15" s="17"/>
      <c r="J15" s="17"/>
      <c r="K15" s="16"/>
      <c r="L15" s="16"/>
      <c r="M15" s="16"/>
      <c r="N15" s="16"/>
      <c r="O15" s="15"/>
      <c r="P15" s="14"/>
      <c r="Q15" s="13"/>
      <c r="R15" s="12"/>
    </row>
    <row r="16" spans="2:18" s="11" customFormat="1" ht="30" customHeight="1" x14ac:dyDescent="0.2">
      <c r="B16" s="18"/>
      <c r="C16" s="17"/>
      <c r="D16" s="17"/>
      <c r="E16" s="17"/>
      <c r="F16" s="17"/>
      <c r="G16" s="17"/>
      <c r="H16" s="17"/>
      <c r="I16" s="17"/>
      <c r="J16" s="17"/>
      <c r="K16" s="16"/>
      <c r="L16" s="16"/>
      <c r="M16" s="16"/>
      <c r="N16" s="16"/>
      <c r="O16" s="15"/>
      <c r="P16" s="14"/>
      <c r="Q16" s="13"/>
      <c r="R16" s="12"/>
    </row>
    <row r="17" spans="2:18" s="11" customFormat="1" ht="30" customHeight="1" x14ac:dyDescent="0.2">
      <c r="B17" s="18"/>
      <c r="C17" s="17"/>
      <c r="D17" s="17"/>
      <c r="E17" s="17"/>
      <c r="F17" s="17"/>
      <c r="G17" s="17"/>
      <c r="H17" s="17"/>
      <c r="I17" s="17"/>
      <c r="J17" s="17"/>
      <c r="K17" s="16"/>
      <c r="L17" s="16"/>
      <c r="M17" s="16"/>
      <c r="N17" s="16"/>
      <c r="O17" s="15"/>
      <c r="P17" s="14"/>
      <c r="Q17" s="13"/>
      <c r="R17" s="12"/>
    </row>
    <row r="18" spans="2:18" s="11" customFormat="1" ht="30" customHeight="1" x14ac:dyDescent="0.2">
      <c r="B18" s="18"/>
      <c r="C18" s="17"/>
      <c r="D18" s="17"/>
      <c r="E18" s="17"/>
      <c r="F18" s="17"/>
      <c r="G18" s="17"/>
      <c r="H18" s="17"/>
      <c r="I18" s="17"/>
      <c r="J18" s="17"/>
      <c r="K18" s="16"/>
      <c r="L18" s="16"/>
      <c r="M18" s="16"/>
      <c r="N18" s="16"/>
      <c r="O18" s="15"/>
      <c r="P18" s="14"/>
      <c r="Q18" s="13"/>
      <c r="R18" s="12"/>
    </row>
    <row r="19" spans="2:18" s="11" customFormat="1" ht="30" customHeight="1" x14ac:dyDescent="0.2">
      <c r="B19" s="18"/>
      <c r="C19" s="17"/>
      <c r="D19" s="17"/>
      <c r="E19" s="17"/>
      <c r="F19" s="17"/>
      <c r="G19" s="17"/>
      <c r="H19" s="17"/>
      <c r="I19" s="17"/>
      <c r="J19" s="17"/>
      <c r="K19" s="16"/>
      <c r="L19" s="16"/>
      <c r="M19" s="16"/>
      <c r="N19" s="16"/>
      <c r="O19" s="15"/>
      <c r="P19" s="14"/>
      <c r="Q19" s="13"/>
      <c r="R19" s="12"/>
    </row>
    <row r="20" spans="2:18" ht="30" customHeight="1" thickBot="1" x14ac:dyDescent="0.25">
      <c r="B20" s="10"/>
      <c r="C20" s="9"/>
      <c r="D20" s="9"/>
      <c r="E20" s="9"/>
      <c r="F20" s="9"/>
      <c r="G20" s="9"/>
      <c r="H20" s="9"/>
      <c r="I20" s="9"/>
      <c r="J20" s="9"/>
      <c r="K20" s="8"/>
      <c r="L20" s="8"/>
      <c r="M20" s="8"/>
      <c r="N20" s="8"/>
      <c r="O20" s="7"/>
      <c r="P20" s="6"/>
      <c r="Q20" s="5"/>
      <c r="R20" s="4"/>
    </row>
  </sheetData>
  <mergeCells count="2">
    <mergeCell ref="B4:C4"/>
    <mergeCell ref="M7:Q10"/>
  </mergeCells>
  <printOptions horizontalCentered="1"/>
  <pageMargins left="0.16" right="0.16" top="0.34" bottom="0.4" header="0.18" footer="0.23"/>
  <pageSetup paperSize="1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B2:AA64"/>
  <sheetViews>
    <sheetView showGridLines="0" view="pageBreakPreview" topLeftCell="E20" zoomScale="75" zoomScaleNormal="80" zoomScaleSheetLayoutView="75" zoomScalePageLayoutView="80" workbookViewId="0">
      <selection activeCell="M61" sqref="M60:V61"/>
    </sheetView>
  </sheetViews>
  <sheetFormatPr defaultColWidth="7.85546875" defaultRowHeight="14.25" x14ac:dyDescent="0.2"/>
  <cols>
    <col min="1" max="1" width="5" style="3" customWidth="1"/>
    <col min="2" max="2" width="5.85546875" style="3" customWidth="1"/>
    <col min="3" max="3" width="7.140625" style="3" customWidth="1"/>
    <col min="4" max="4" width="76.28515625" style="3" customWidth="1"/>
    <col min="5" max="5" width="19.85546875" style="3" customWidth="1"/>
    <col min="6" max="6" width="8.140625" style="3" customWidth="1"/>
    <col min="7" max="7" width="10.28515625" style="3" customWidth="1"/>
    <col min="8" max="8" width="13" style="3" customWidth="1"/>
    <col min="9" max="9" width="12.28515625" style="3" customWidth="1"/>
    <col min="10" max="10" width="14.5703125" style="3" customWidth="1"/>
    <col min="11" max="11" width="10.42578125" style="3" customWidth="1"/>
    <col min="12" max="12" width="14.7109375" style="3" customWidth="1"/>
    <col min="13" max="13" width="15.5703125" style="3" bestFit="1" customWidth="1"/>
    <col min="14" max="14" width="1.85546875" style="3" customWidth="1"/>
    <col min="15" max="15" width="14.7109375" style="3" customWidth="1"/>
    <col min="16" max="16" width="10.42578125" style="3" customWidth="1"/>
    <col min="17" max="17" width="14.5703125" style="3" customWidth="1"/>
    <col min="18" max="18" width="15.5703125" style="3" bestFit="1" customWidth="1"/>
    <col min="19" max="19" width="1.85546875" style="3" customWidth="1"/>
    <col min="20" max="20" width="14.5703125" style="3" customWidth="1"/>
    <col min="21" max="21" width="10.42578125" style="3" customWidth="1"/>
    <col min="22" max="22" width="14.5703125" style="3" customWidth="1"/>
    <col min="23" max="23" width="16.85546875" style="3" bestFit="1" customWidth="1"/>
    <col min="24" max="24" width="1.85546875" style="3" customWidth="1"/>
    <col min="25" max="25" width="9.140625" style="3" customWidth="1"/>
    <col min="26" max="26" width="8.85546875" style="3" customWidth="1"/>
    <col min="27" max="27" width="11.28515625" style="3" customWidth="1"/>
    <col min="28" max="28" width="4.7109375" style="3" customWidth="1"/>
    <col min="29" max="29" width="10" style="3" customWidth="1"/>
    <col min="30" max="16384" width="7.85546875" style="3"/>
  </cols>
  <sheetData>
    <row r="2" spans="2:27" ht="27.75" customHeight="1" x14ac:dyDescent="0.3">
      <c r="B2" s="83" t="s">
        <v>72</v>
      </c>
    </row>
    <row r="3" spans="2:27" ht="18" x14ac:dyDescent="0.2">
      <c r="B3" s="952" t="s">
        <v>802</v>
      </c>
      <c r="Q3" s="68"/>
      <c r="R3" s="81"/>
      <c r="S3" s="81"/>
    </row>
    <row r="4" spans="2:27" ht="21" thickBot="1" x14ac:dyDescent="0.25">
      <c r="B4" s="82"/>
      <c r="Q4" s="68"/>
      <c r="R4" s="81"/>
      <c r="S4" s="81"/>
    </row>
    <row r="5" spans="2:27" ht="18.75" customHeight="1" thickBot="1" x14ac:dyDescent="0.3">
      <c r="B5" s="80" t="s">
        <v>71</v>
      </c>
      <c r="C5" s="79"/>
      <c r="D5" s="78"/>
      <c r="E5" s="78"/>
      <c r="F5" s="78"/>
      <c r="G5" s="78"/>
      <c r="H5" s="77"/>
      <c r="I5" s="72"/>
      <c r="Q5" s="68"/>
      <c r="R5" s="54"/>
      <c r="S5" s="54"/>
    </row>
    <row r="6" spans="2:27" ht="18.75" customHeight="1" thickBot="1" x14ac:dyDescent="0.3">
      <c r="B6" s="76" t="s">
        <v>70</v>
      </c>
      <c r="C6" s="75"/>
      <c r="D6" s="74"/>
      <c r="E6" s="74"/>
      <c r="F6" s="74"/>
      <c r="G6" s="74"/>
      <c r="H6" s="73"/>
      <c r="I6" s="72"/>
      <c r="K6" s="68"/>
      <c r="L6" s="68"/>
      <c r="M6" s="68"/>
      <c r="Q6" s="68"/>
      <c r="R6" s="54"/>
      <c r="S6" s="54"/>
    </row>
    <row r="7" spans="2:27" ht="18.75" customHeight="1" x14ac:dyDescent="0.25">
      <c r="B7" s="71"/>
      <c r="C7" s="71"/>
      <c r="D7" s="70"/>
      <c r="E7" s="70"/>
      <c r="F7" s="70"/>
      <c r="G7" s="70"/>
      <c r="H7" s="70"/>
      <c r="I7" s="69"/>
      <c r="Q7" s="68"/>
      <c r="R7" s="54"/>
      <c r="S7" s="54"/>
    </row>
    <row r="8" spans="2:27" ht="15" x14ac:dyDescent="0.25">
      <c r="B8" s="1066" t="s">
        <v>69</v>
      </c>
      <c r="C8" s="1066"/>
      <c r="D8" s="1066"/>
      <c r="E8" s="1066"/>
      <c r="F8" s="1066"/>
      <c r="G8" s="1066"/>
      <c r="H8" s="1066"/>
      <c r="I8" s="1066"/>
      <c r="J8" s="1066"/>
      <c r="K8" s="1066"/>
      <c r="L8" s="67"/>
      <c r="T8" s="66"/>
      <c r="U8" s="66"/>
      <c r="V8" s="34"/>
    </row>
    <row r="9" spans="2:27" x14ac:dyDescent="0.2">
      <c r="B9" s="30"/>
      <c r="C9" s="30"/>
      <c r="D9" s="30"/>
      <c r="E9" s="30"/>
      <c r="F9" s="30"/>
      <c r="G9" s="30"/>
      <c r="H9" s="30"/>
      <c r="I9" s="30"/>
      <c r="J9" s="30"/>
      <c r="K9" s="30"/>
      <c r="L9" s="30"/>
      <c r="M9" s="30"/>
      <c r="N9" s="30"/>
      <c r="O9" s="30"/>
      <c r="P9" s="30"/>
      <c r="Q9" s="30"/>
      <c r="R9" s="30"/>
      <c r="S9" s="30"/>
      <c r="T9" s="30"/>
      <c r="U9" s="30"/>
      <c r="V9" s="30"/>
      <c r="W9" s="30"/>
      <c r="X9" s="30"/>
      <c r="Y9" s="30"/>
      <c r="Z9" s="30"/>
      <c r="AA9" s="30"/>
    </row>
    <row r="10" spans="2:27" ht="22.5" customHeight="1" x14ac:dyDescent="0.25">
      <c r="B10" s="65" t="s">
        <v>574</v>
      </c>
      <c r="C10" s="30"/>
      <c r="D10" s="30"/>
      <c r="E10" s="54"/>
      <c r="F10" s="30"/>
      <c r="G10" s="30"/>
      <c r="H10" s="30"/>
      <c r="I10" s="30"/>
      <c r="J10" s="30"/>
      <c r="K10" s="30"/>
      <c r="L10" s="30"/>
      <c r="M10" s="30"/>
      <c r="N10" s="30"/>
      <c r="O10" s="30"/>
      <c r="P10" s="30"/>
      <c r="Q10" s="30"/>
      <c r="R10" s="30"/>
      <c r="S10" s="30"/>
      <c r="T10" s="30"/>
      <c r="U10" s="30"/>
      <c r="V10" s="30"/>
      <c r="W10" s="30"/>
      <c r="X10" s="30"/>
      <c r="Y10" s="30"/>
      <c r="Z10" s="30"/>
      <c r="AA10" s="30"/>
    </row>
    <row r="11" spans="2:27" s="64" customFormat="1" ht="59.25" customHeight="1" x14ac:dyDescent="0.2">
      <c r="B11" s="50" t="s">
        <v>67</v>
      </c>
      <c r="C11" s="50" t="s">
        <v>68</v>
      </c>
      <c r="D11" s="50" t="s">
        <v>65</v>
      </c>
      <c r="E11" s="50" t="s">
        <v>64</v>
      </c>
      <c r="F11" s="50" t="s">
        <v>63</v>
      </c>
      <c r="G11" s="50" t="s">
        <v>62</v>
      </c>
      <c r="H11" s="50" t="s">
        <v>61</v>
      </c>
      <c r="I11" s="52" t="s">
        <v>60</v>
      </c>
      <c r="J11" s="50" t="s">
        <v>59</v>
      </c>
      <c r="K11" s="50" t="s">
        <v>58</v>
      </c>
      <c r="L11" s="50" t="s">
        <v>57</v>
      </c>
      <c r="M11" s="50" t="s">
        <v>56</v>
      </c>
      <c r="N11" s="51"/>
      <c r="O11" s="50" t="s">
        <v>55</v>
      </c>
      <c r="P11" s="50" t="s">
        <v>54</v>
      </c>
      <c r="Q11" s="50" t="s">
        <v>53</v>
      </c>
      <c r="R11" s="50" t="s">
        <v>52</v>
      </c>
      <c r="S11" s="51"/>
      <c r="T11" s="50" t="s">
        <v>51</v>
      </c>
      <c r="U11" s="50" t="s">
        <v>50</v>
      </c>
      <c r="V11" s="50" t="s">
        <v>49</v>
      </c>
      <c r="W11" s="50" t="s">
        <v>48</v>
      </c>
      <c r="X11" s="51"/>
      <c r="Y11" s="50" t="s">
        <v>47</v>
      </c>
      <c r="Z11" s="50" t="s">
        <v>46</v>
      </c>
    </row>
    <row r="12" spans="2:27" s="926" customFormat="1" ht="15.75" customHeight="1" x14ac:dyDescent="0.25">
      <c r="B12" s="928"/>
      <c r="C12" s="928"/>
      <c r="D12" s="932" t="s">
        <v>364</v>
      </c>
      <c r="E12" s="936"/>
      <c r="F12" s="927"/>
      <c r="G12" s="927"/>
      <c r="H12" s="927"/>
      <c r="I12" s="48"/>
      <c r="J12" s="931"/>
      <c r="K12" s="63"/>
      <c r="L12" s="931"/>
      <c r="M12" s="45"/>
      <c r="N12" s="44"/>
      <c r="O12" s="931"/>
      <c r="P12" s="62"/>
      <c r="Q12" s="931"/>
      <c r="R12" s="61"/>
      <c r="S12" s="60"/>
      <c r="T12" s="931"/>
      <c r="U12" s="62"/>
      <c r="V12" s="931"/>
      <c r="W12" s="61"/>
      <c r="X12" s="60"/>
      <c r="Y12" s="927"/>
      <c r="Z12" s="931"/>
    </row>
    <row r="13" spans="2:27" ht="17.25" customHeight="1" x14ac:dyDescent="0.2">
      <c r="B13" s="58"/>
      <c r="C13" s="58"/>
      <c r="D13" s="57"/>
      <c r="E13" s="937"/>
      <c r="F13" s="54"/>
      <c r="G13" s="54"/>
      <c r="H13" s="54"/>
      <c r="I13" s="57"/>
      <c r="J13" s="53"/>
      <c r="K13" s="54"/>
      <c r="L13" s="53"/>
      <c r="M13" s="56"/>
      <c r="N13" s="56"/>
      <c r="O13" s="53"/>
      <c r="P13" s="54"/>
      <c r="Q13" s="53"/>
      <c r="R13" s="55"/>
      <c r="S13" s="55"/>
      <c r="T13" s="53"/>
      <c r="U13" s="54"/>
      <c r="V13" s="53"/>
      <c r="W13" s="55"/>
      <c r="X13" s="55"/>
      <c r="Y13" s="54"/>
      <c r="Z13" s="53"/>
    </row>
    <row r="14" spans="2:27" ht="17.25" customHeight="1" x14ac:dyDescent="0.25">
      <c r="B14" s="59" t="s">
        <v>575</v>
      </c>
      <c r="C14" s="58"/>
      <c r="D14" s="57"/>
      <c r="E14" s="937"/>
      <c r="F14" s="54"/>
      <c r="G14" s="54"/>
      <c r="H14" s="54"/>
      <c r="I14" s="57"/>
      <c r="J14" s="53"/>
      <c r="K14" s="54"/>
      <c r="L14" s="53"/>
      <c r="M14" s="56"/>
      <c r="N14" s="56"/>
      <c r="O14" s="53"/>
      <c r="P14" s="54"/>
      <c r="Q14" s="53"/>
      <c r="R14" s="55"/>
      <c r="S14" s="55"/>
      <c r="T14" s="53"/>
      <c r="U14" s="54"/>
      <c r="V14" s="53"/>
      <c r="W14" s="55"/>
      <c r="X14" s="55"/>
      <c r="Y14" s="54"/>
      <c r="Z14" s="53"/>
    </row>
    <row r="15" spans="2:27" ht="59.25" customHeight="1" x14ac:dyDescent="0.2">
      <c r="B15" s="50" t="s">
        <v>67</v>
      </c>
      <c r="C15" s="50" t="s">
        <v>66</v>
      </c>
      <c r="D15" s="50" t="s">
        <v>65</v>
      </c>
      <c r="E15" s="938" t="s">
        <v>64</v>
      </c>
      <c r="F15" s="50" t="s">
        <v>63</v>
      </c>
      <c r="G15" s="50" t="s">
        <v>62</v>
      </c>
      <c r="H15" s="50" t="s">
        <v>61</v>
      </c>
      <c r="I15" s="52" t="s">
        <v>60</v>
      </c>
      <c r="J15" s="50" t="s">
        <v>59</v>
      </c>
      <c r="K15" s="50" t="s">
        <v>58</v>
      </c>
      <c r="L15" s="50" t="s">
        <v>57</v>
      </c>
      <c r="M15" s="50" t="s">
        <v>56</v>
      </c>
      <c r="N15" s="51"/>
      <c r="O15" s="50" t="s">
        <v>55</v>
      </c>
      <c r="P15" s="50" t="s">
        <v>54</v>
      </c>
      <c r="Q15" s="50" t="s">
        <v>53</v>
      </c>
      <c r="R15" s="50" t="s">
        <v>52</v>
      </c>
      <c r="S15" s="51"/>
      <c r="T15" s="50" t="s">
        <v>51</v>
      </c>
      <c r="U15" s="50" t="s">
        <v>50</v>
      </c>
      <c r="V15" s="50" t="s">
        <v>49</v>
      </c>
      <c r="W15" s="50" t="s">
        <v>48</v>
      </c>
      <c r="X15" s="51"/>
      <c r="Y15" s="50" t="s">
        <v>47</v>
      </c>
      <c r="Z15" s="50" t="s">
        <v>46</v>
      </c>
    </row>
    <row r="16" spans="2:27" ht="15.75" customHeight="1" x14ac:dyDescent="0.2">
      <c r="B16" s="928">
        <v>2</v>
      </c>
      <c r="C16" s="928" t="s">
        <v>44</v>
      </c>
      <c r="D16" s="993" t="s">
        <v>829</v>
      </c>
      <c r="E16" s="961" t="s">
        <v>1044</v>
      </c>
      <c r="F16" s="927" t="s">
        <v>889</v>
      </c>
      <c r="G16" s="993">
        <v>60136</v>
      </c>
      <c r="H16" s="993">
        <v>805001</v>
      </c>
      <c r="I16" s="889" t="s">
        <v>868</v>
      </c>
      <c r="J16" s="994">
        <v>500</v>
      </c>
      <c r="K16" s="993">
        <v>5</v>
      </c>
      <c r="L16" s="931">
        <f>J16*K16</f>
        <v>2500</v>
      </c>
      <c r="M16" s="995">
        <v>1949</v>
      </c>
      <c r="N16" s="44"/>
      <c r="O16" s="930">
        <v>500</v>
      </c>
      <c r="P16" s="933"/>
      <c r="Q16" s="931">
        <f>O16*P16</f>
        <v>0</v>
      </c>
      <c r="R16" s="931">
        <v>0</v>
      </c>
      <c r="S16" s="47"/>
      <c r="T16" s="931">
        <f>IF(F16="Yes", O16*(1+#REF!), O16)</f>
        <v>500</v>
      </c>
      <c r="U16" s="993">
        <v>11</v>
      </c>
      <c r="V16" s="931">
        <f>T16*U16</f>
        <v>5500</v>
      </c>
      <c r="W16" s="931">
        <v>5500</v>
      </c>
      <c r="X16" s="47"/>
      <c r="Y16" s="927"/>
      <c r="Z16" s="931">
        <v>0</v>
      </c>
    </row>
    <row r="17" spans="2:26" ht="15.75" customHeight="1" x14ac:dyDescent="0.2">
      <c r="B17" s="928">
        <f t="shared" ref="B17:B55" si="0">B16+1</f>
        <v>3</v>
      </c>
      <c r="C17" s="928" t="s">
        <v>44</v>
      </c>
      <c r="D17" s="993" t="s">
        <v>830</v>
      </c>
      <c r="E17" s="961" t="s">
        <v>1044</v>
      </c>
      <c r="F17" s="927" t="s">
        <v>889</v>
      </c>
      <c r="G17" s="993">
        <v>60136</v>
      </c>
      <c r="H17" s="993">
        <v>805001</v>
      </c>
      <c r="I17" s="889" t="s">
        <v>868</v>
      </c>
      <c r="J17" s="994">
        <v>500</v>
      </c>
      <c r="K17" s="993">
        <v>4</v>
      </c>
      <c r="L17" s="931">
        <f t="shared" ref="L17:L54" si="1">J17*K17</f>
        <v>2000</v>
      </c>
      <c r="M17" s="995">
        <v>4782</v>
      </c>
      <c r="N17" s="44"/>
      <c r="O17" s="930">
        <v>500</v>
      </c>
      <c r="P17" s="933"/>
      <c r="Q17" s="931">
        <f t="shared" ref="Q17:Q55" si="2">O17*P17</f>
        <v>0</v>
      </c>
      <c r="R17" s="931">
        <v>0</v>
      </c>
      <c r="S17" s="47"/>
      <c r="T17" s="931">
        <f>IF(F17="Yes", O17*(1+#REF!), O17)</f>
        <v>500</v>
      </c>
      <c r="U17" s="993">
        <v>8</v>
      </c>
      <c r="V17" s="931">
        <f t="shared" ref="V17:W55" si="3">T17*U17</f>
        <v>4000</v>
      </c>
      <c r="W17" s="931">
        <v>4000</v>
      </c>
      <c r="X17" s="47"/>
      <c r="Y17" s="927"/>
      <c r="Z17" s="931">
        <v>0</v>
      </c>
    </row>
    <row r="18" spans="2:26" ht="15.75" customHeight="1" x14ac:dyDescent="0.2">
      <c r="B18" s="928">
        <f t="shared" si="0"/>
        <v>4</v>
      </c>
      <c r="C18" s="928" t="s">
        <v>44</v>
      </c>
      <c r="D18" s="993" t="s">
        <v>831</v>
      </c>
      <c r="E18" s="961" t="s">
        <v>887</v>
      </c>
      <c r="F18" s="927" t="s">
        <v>889</v>
      </c>
      <c r="G18" s="993">
        <v>60136</v>
      </c>
      <c r="H18" s="993">
        <v>805001</v>
      </c>
      <c r="I18" s="889" t="s">
        <v>868</v>
      </c>
      <c r="J18" s="994">
        <v>500</v>
      </c>
      <c r="K18" s="993"/>
      <c r="L18" s="931">
        <f t="shared" si="1"/>
        <v>0</v>
      </c>
      <c r="M18" s="995"/>
      <c r="N18" s="44"/>
      <c r="O18" s="930">
        <v>500</v>
      </c>
      <c r="P18" s="933">
        <v>3</v>
      </c>
      <c r="Q18" s="931">
        <f t="shared" si="2"/>
        <v>1500</v>
      </c>
      <c r="R18" s="931">
        <v>1500</v>
      </c>
      <c r="S18" s="47"/>
      <c r="T18" s="931">
        <f>IF(F18="Yes", O18*(1+#REF!), O18)</f>
        <v>500</v>
      </c>
      <c r="U18" s="993"/>
      <c r="V18" s="931">
        <f t="shared" si="3"/>
        <v>0</v>
      </c>
      <c r="W18" s="931">
        <v>0</v>
      </c>
      <c r="X18" s="47"/>
      <c r="Y18" s="927"/>
      <c r="Z18" s="931">
        <v>0</v>
      </c>
    </row>
    <row r="19" spans="2:26" ht="15.75" customHeight="1" x14ac:dyDescent="0.2">
      <c r="B19" s="928">
        <f t="shared" si="0"/>
        <v>5</v>
      </c>
      <c r="C19" s="928" t="s">
        <v>44</v>
      </c>
      <c r="D19" s="993" t="s">
        <v>832</v>
      </c>
      <c r="E19" s="961" t="s">
        <v>887</v>
      </c>
      <c r="F19" s="927" t="s">
        <v>889</v>
      </c>
      <c r="G19" s="993">
        <v>60136</v>
      </c>
      <c r="H19" s="993">
        <v>805001</v>
      </c>
      <c r="I19" s="889" t="s">
        <v>868</v>
      </c>
      <c r="J19" s="994">
        <v>500</v>
      </c>
      <c r="K19" s="993">
        <v>2</v>
      </c>
      <c r="L19" s="931">
        <f t="shared" si="1"/>
        <v>1000</v>
      </c>
      <c r="M19" s="995">
        <v>986</v>
      </c>
      <c r="N19" s="44"/>
      <c r="O19" s="930">
        <v>500</v>
      </c>
      <c r="P19" s="933"/>
      <c r="Q19" s="931">
        <f t="shared" si="2"/>
        <v>0</v>
      </c>
      <c r="R19" s="931">
        <v>0</v>
      </c>
      <c r="S19" s="47"/>
      <c r="T19" s="931">
        <f>IF(F19="Yes", O19*(1+#REF!), O19)</f>
        <v>500</v>
      </c>
      <c r="U19" s="993"/>
      <c r="V19" s="931">
        <f t="shared" si="3"/>
        <v>0</v>
      </c>
      <c r="W19" s="931">
        <v>0</v>
      </c>
      <c r="X19" s="47"/>
      <c r="Y19" s="927"/>
      <c r="Z19" s="931">
        <v>0</v>
      </c>
    </row>
    <row r="20" spans="2:26" ht="15.75" customHeight="1" x14ac:dyDescent="0.2">
      <c r="B20" s="928">
        <f t="shared" si="0"/>
        <v>6</v>
      </c>
      <c r="C20" s="928" t="s">
        <v>44</v>
      </c>
      <c r="D20" s="993" t="s">
        <v>833</v>
      </c>
      <c r="E20" s="961" t="s">
        <v>887</v>
      </c>
      <c r="F20" s="927" t="s">
        <v>889</v>
      </c>
      <c r="G20" s="993">
        <v>60136</v>
      </c>
      <c r="H20" s="993">
        <v>805001</v>
      </c>
      <c r="I20" s="889" t="s">
        <v>868</v>
      </c>
      <c r="J20" s="994">
        <v>500</v>
      </c>
      <c r="K20" s="993"/>
      <c r="L20" s="931">
        <f t="shared" si="1"/>
        <v>0</v>
      </c>
      <c r="M20" s="995"/>
      <c r="N20" s="44"/>
      <c r="O20" s="930">
        <v>500</v>
      </c>
      <c r="P20" s="933">
        <v>4</v>
      </c>
      <c r="Q20" s="931">
        <f t="shared" si="2"/>
        <v>2000</v>
      </c>
      <c r="R20" s="931">
        <v>2000</v>
      </c>
      <c r="S20" s="47"/>
      <c r="T20" s="931">
        <f>IF(F20="Yes", O20*(1+#REF!), O20)</f>
        <v>500</v>
      </c>
      <c r="U20" s="993"/>
      <c r="V20" s="931">
        <f t="shared" si="3"/>
        <v>0</v>
      </c>
      <c r="W20" s="931">
        <v>0</v>
      </c>
      <c r="X20" s="47"/>
      <c r="Y20" s="927"/>
      <c r="Z20" s="931">
        <v>0</v>
      </c>
    </row>
    <row r="21" spans="2:26" ht="15.75" customHeight="1" x14ac:dyDescent="0.2">
      <c r="B21" s="928">
        <f t="shared" si="0"/>
        <v>7</v>
      </c>
      <c r="C21" s="928" t="s">
        <v>44</v>
      </c>
      <c r="D21" s="993" t="s">
        <v>834</v>
      </c>
      <c r="E21" s="961" t="s">
        <v>887</v>
      </c>
      <c r="F21" s="927" t="s">
        <v>889</v>
      </c>
      <c r="G21" s="993">
        <v>60136</v>
      </c>
      <c r="H21" s="993">
        <v>805001</v>
      </c>
      <c r="I21" s="889" t="s">
        <v>868</v>
      </c>
      <c r="J21" s="994">
        <v>500</v>
      </c>
      <c r="K21" s="993">
        <v>2</v>
      </c>
      <c r="L21" s="931">
        <f t="shared" si="1"/>
        <v>1000</v>
      </c>
      <c r="M21" s="995">
        <v>500</v>
      </c>
      <c r="N21" s="44"/>
      <c r="O21" s="930">
        <v>500</v>
      </c>
      <c r="P21" s="933"/>
      <c r="Q21" s="931">
        <f t="shared" si="2"/>
        <v>0</v>
      </c>
      <c r="R21" s="931">
        <v>0</v>
      </c>
      <c r="S21" s="47"/>
      <c r="T21" s="931">
        <f>IF(F21="Yes", O21*(1+#REF!), O21)</f>
        <v>500</v>
      </c>
      <c r="U21" s="993"/>
      <c r="V21" s="931">
        <f t="shared" si="3"/>
        <v>0</v>
      </c>
      <c r="W21" s="931">
        <v>0</v>
      </c>
      <c r="X21" s="47"/>
      <c r="Y21" s="927"/>
      <c r="Z21" s="931">
        <v>0</v>
      </c>
    </row>
    <row r="22" spans="2:26" ht="15.75" customHeight="1" x14ac:dyDescent="0.2">
      <c r="B22" s="928">
        <f t="shared" si="0"/>
        <v>8</v>
      </c>
      <c r="C22" s="928" t="s">
        <v>44</v>
      </c>
      <c r="D22" s="993" t="s">
        <v>835</v>
      </c>
      <c r="E22" s="961" t="s">
        <v>887</v>
      </c>
      <c r="F22" s="927" t="s">
        <v>889</v>
      </c>
      <c r="G22" s="993">
        <v>60136</v>
      </c>
      <c r="H22" s="993">
        <v>805001</v>
      </c>
      <c r="I22" s="889" t="s">
        <v>868</v>
      </c>
      <c r="J22" s="994">
        <v>500</v>
      </c>
      <c r="K22" s="993"/>
      <c r="L22" s="931">
        <f t="shared" si="1"/>
        <v>0</v>
      </c>
      <c r="M22" s="995"/>
      <c r="N22" s="44"/>
      <c r="O22" s="930">
        <v>500</v>
      </c>
      <c r="P22" s="933">
        <v>2</v>
      </c>
      <c r="Q22" s="931">
        <f t="shared" si="2"/>
        <v>1000</v>
      </c>
      <c r="R22" s="931">
        <v>1000</v>
      </c>
      <c r="S22" s="47"/>
      <c r="T22" s="931">
        <f>IF(F22="Yes", O22*(1+#REF!), O22)</f>
        <v>500</v>
      </c>
      <c r="U22" s="993"/>
      <c r="V22" s="931">
        <f t="shared" si="3"/>
        <v>0</v>
      </c>
      <c r="W22" s="931">
        <v>0</v>
      </c>
      <c r="X22" s="47"/>
      <c r="Y22" s="927"/>
      <c r="Z22" s="931">
        <v>0</v>
      </c>
    </row>
    <row r="23" spans="2:26" ht="15.75" customHeight="1" x14ac:dyDescent="0.2">
      <c r="B23" s="928">
        <f t="shared" si="0"/>
        <v>9</v>
      </c>
      <c r="C23" s="928" t="s">
        <v>44</v>
      </c>
      <c r="D23" s="993" t="s">
        <v>836</v>
      </c>
      <c r="E23" s="961" t="s">
        <v>887</v>
      </c>
      <c r="F23" s="927" t="s">
        <v>889</v>
      </c>
      <c r="G23" s="993">
        <v>60136</v>
      </c>
      <c r="H23" s="993">
        <v>805001</v>
      </c>
      <c r="I23" s="889" t="s">
        <v>868</v>
      </c>
      <c r="J23" s="994">
        <v>500</v>
      </c>
      <c r="K23" s="993">
        <v>4</v>
      </c>
      <c r="L23" s="931">
        <f t="shared" si="1"/>
        <v>2000</v>
      </c>
      <c r="M23" s="995">
        <v>2473</v>
      </c>
      <c r="N23" s="44"/>
      <c r="O23" s="930">
        <v>500</v>
      </c>
      <c r="P23" s="933"/>
      <c r="Q23" s="931">
        <f t="shared" si="2"/>
        <v>0</v>
      </c>
      <c r="R23" s="931">
        <v>0</v>
      </c>
      <c r="S23" s="43"/>
      <c r="T23" s="931">
        <f>IF(F23="Yes", O23*(1+#REF!), O23)</f>
        <v>500</v>
      </c>
      <c r="U23" s="993"/>
      <c r="V23" s="931">
        <f t="shared" si="3"/>
        <v>0</v>
      </c>
      <c r="W23" s="931">
        <v>0</v>
      </c>
      <c r="X23" s="43"/>
      <c r="Y23" s="927"/>
      <c r="Z23" s="931">
        <v>0</v>
      </c>
    </row>
    <row r="24" spans="2:26" ht="15.75" customHeight="1" x14ac:dyDescent="0.2">
      <c r="B24" s="928">
        <f t="shared" si="0"/>
        <v>10</v>
      </c>
      <c r="C24" s="928" t="s">
        <v>44</v>
      </c>
      <c r="D24" s="993" t="s">
        <v>837</v>
      </c>
      <c r="E24" s="961" t="s">
        <v>887</v>
      </c>
      <c r="F24" s="927" t="s">
        <v>889</v>
      </c>
      <c r="G24" s="993">
        <v>60136</v>
      </c>
      <c r="H24" s="993">
        <v>805001</v>
      </c>
      <c r="I24" s="889" t="s">
        <v>868</v>
      </c>
      <c r="J24" s="994">
        <v>500</v>
      </c>
      <c r="K24" s="993"/>
      <c r="L24" s="931">
        <f t="shared" si="1"/>
        <v>0</v>
      </c>
      <c r="M24" s="995"/>
      <c r="N24" s="44"/>
      <c r="O24" s="930">
        <v>500</v>
      </c>
      <c r="P24" s="933">
        <v>3</v>
      </c>
      <c r="Q24" s="931">
        <f t="shared" si="2"/>
        <v>1500</v>
      </c>
      <c r="R24" s="931">
        <v>1500</v>
      </c>
      <c r="S24" s="43"/>
      <c r="T24" s="931">
        <f>IF(F24="Yes", O24*(1+#REF!), O24)</f>
        <v>500</v>
      </c>
      <c r="U24" s="993"/>
      <c r="V24" s="931">
        <f t="shared" si="3"/>
        <v>0</v>
      </c>
      <c r="W24" s="931">
        <v>0</v>
      </c>
      <c r="X24" s="43"/>
      <c r="Y24" s="927"/>
      <c r="Z24" s="931">
        <v>0</v>
      </c>
    </row>
    <row r="25" spans="2:26" ht="15.75" customHeight="1" x14ac:dyDescent="0.2">
      <c r="B25" s="928">
        <f t="shared" si="0"/>
        <v>11</v>
      </c>
      <c r="C25" s="928" t="s">
        <v>44</v>
      </c>
      <c r="D25" s="993" t="s">
        <v>838</v>
      </c>
      <c r="E25" s="961" t="s">
        <v>887</v>
      </c>
      <c r="F25" s="927" t="s">
        <v>889</v>
      </c>
      <c r="G25" s="993">
        <v>60136</v>
      </c>
      <c r="H25" s="993">
        <v>805001</v>
      </c>
      <c r="I25" s="889" t="s">
        <v>868</v>
      </c>
      <c r="J25" s="994">
        <v>500</v>
      </c>
      <c r="K25" s="993">
        <v>2</v>
      </c>
      <c r="L25" s="931">
        <f t="shared" si="1"/>
        <v>1000</v>
      </c>
      <c r="M25" s="995">
        <v>1332</v>
      </c>
      <c r="N25" s="44"/>
      <c r="O25" s="930">
        <v>500</v>
      </c>
      <c r="P25" s="933"/>
      <c r="Q25" s="931">
        <f t="shared" si="2"/>
        <v>0</v>
      </c>
      <c r="R25" s="931">
        <v>0</v>
      </c>
      <c r="S25" s="43"/>
      <c r="T25" s="931">
        <f>IF(F25="Yes", O25*(1+#REF!), O25)</f>
        <v>500</v>
      </c>
      <c r="U25" s="993"/>
      <c r="V25" s="931">
        <f t="shared" si="3"/>
        <v>0</v>
      </c>
      <c r="W25" s="931">
        <v>0</v>
      </c>
      <c r="X25" s="43"/>
      <c r="Y25" s="927"/>
      <c r="Z25" s="931">
        <v>0</v>
      </c>
    </row>
    <row r="26" spans="2:26" ht="15.75" customHeight="1" x14ac:dyDescent="0.2">
      <c r="B26" s="928">
        <f t="shared" si="0"/>
        <v>12</v>
      </c>
      <c r="C26" s="928" t="s">
        <v>44</v>
      </c>
      <c r="D26" s="993" t="s">
        <v>839</v>
      </c>
      <c r="E26" s="961" t="s">
        <v>887</v>
      </c>
      <c r="F26" s="927" t="s">
        <v>889</v>
      </c>
      <c r="G26" s="993">
        <v>60136</v>
      </c>
      <c r="H26" s="993">
        <v>805001</v>
      </c>
      <c r="I26" s="889" t="s">
        <v>868</v>
      </c>
      <c r="J26" s="994">
        <v>500</v>
      </c>
      <c r="K26" s="993"/>
      <c r="L26" s="931">
        <f t="shared" si="1"/>
        <v>0</v>
      </c>
      <c r="M26" s="995"/>
      <c r="N26" s="44"/>
      <c r="O26" s="930">
        <v>500</v>
      </c>
      <c r="P26" s="933">
        <v>1</v>
      </c>
      <c r="Q26" s="931">
        <f t="shared" si="2"/>
        <v>500</v>
      </c>
      <c r="R26" s="931">
        <v>500</v>
      </c>
      <c r="S26" s="43"/>
      <c r="T26" s="931">
        <f>IF(F26="Yes", O26*(1+#REF!), O26)</f>
        <v>500</v>
      </c>
      <c r="U26" s="993"/>
      <c r="V26" s="931">
        <f t="shared" si="3"/>
        <v>0</v>
      </c>
      <c r="W26" s="931">
        <v>0</v>
      </c>
      <c r="X26" s="43"/>
      <c r="Y26" s="927"/>
      <c r="Z26" s="931">
        <v>0</v>
      </c>
    </row>
    <row r="27" spans="2:26" ht="15.75" customHeight="1" x14ac:dyDescent="0.2">
      <c r="B27" s="928">
        <f t="shared" si="0"/>
        <v>13</v>
      </c>
      <c r="C27" s="928" t="s">
        <v>44</v>
      </c>
      <c r="D27" s="993" t="s">
        <v>840</v>
      </c>
      <c r="E27" s="961" t="s">
        <v>887</v>
      </c>
      <c r="F27" s="927" t="s">
        <v>889</v>
      </c>
      <c r="G27" s="993">
        <v>60136</v>
      </c>
      <c r="H27" s="993">
        <v>805001</v>
      </c>
      <c r="I27" s="889" t="s">
        <v>868</v>
      </c>
      <c r="J27" s="994">
        <v>500</v>
      </c>
      <c r="K27" s="993">
        <v>4</v>
      </c>
      <c r="L27" s="931">
        <f t="shared" si="1"/>
        <v>2000</v>
      </c>
      <c r="M27" s="995">
        <v>1332</v>
      </c>
      <c r="N27" s="44"/>
      <c r="O27" s="930">
        <v>500</v>
      </c>
      <c r="P27" s="933"/>
      <c r="Q27" s="931">
        <f t="shared" si="2"/>
        <v>0</v>
      </c>
      <c r="R27" s="931">
        <v>0</v>
      </c>
      <c r="S27" s="43"/>
      <c r="T27" s="931">
        <f>IF(F27="Yes", O27*(1+#REF!), O27)</f>
        <v>500</v>
      </c>
      <c r="U27" s="993"/>
      <c r="V27" s="931">
        <f t="shared" si="3"/>
        <v>0</v>
      </c>
      <c r="W27" s="931">
        <v>0</v>
      </c>
      <c r="X27" s="43"/>
      <c r="Y27" s="927"/>
      <c r="Z27" s="931">
        <v>0</v>
      </c>
    </row>
    <row r="28" spans="2:26" ht="15.75" customHeight="1" x14ac:dyDescent="0.2">
      <c r="B28" s="928">
        <f t="shared" si="0"/>
        <v>14</v>
      </c>
      <c r="C28" s="928" t="s">
        <v>44</v>
      </c>
      <c r="D28" s="993" t="s">
        <v>841</v>
      </c>
      <c r="E28" s="961" t="s">
        <v>887</v>
      </c>
      <c r="F28" s="927" t="s">
        <v>889</v>
      </c>
      <c r="G28" s="993">
        <v>60136</v>
      </c>
      <c r="H28" s="993">
        <v>805001</v>
      </c>
      <c r="I28" s="889" t="s">
        <v>868</v>
      </c>
      <c r="J28" s="994">
        <v>500</v>
      </c>
      <c r="K28" s="993"/>
      <c r="L28" s="931">
        <f t="shared" si="1"/>
        <v>0</v>
      </c>
      <c r="M28" s="995"/>
      <c r="N28" s="44"/>
      <c r="O28" s="930">
        <v>500</v>
      </c>
      <c r="P28" s="933">
        <v>1</v>
      </c>
      <c r="Q28" s="931">
        <f t="shared" si="2"/>
        <v>500</v>
      </c>
      <c r="R28" s="931">
        <v>500</v>
      </c>
      <c r="S28" s="43"/>
      <c r="T28" s="931">
        <f>IF(F28="Yes", O28*(1+#REF!), O28)</f>
        <v>500</v>
      </c>
      <c r="U28" s="993"/>
      <c r="V28" s="931">
        <f t="shared" si="3"/>
        <v>0</v>
      </c>
      <c r="W28" s="931">
        <v>0</v>
      </c>
      <c r="X28" s="43"/>
      <c r="Y28" s="927"/>
      <c r="Z28" s="931">
        <v>0</v>
      </c>
    </row>
    <row r="29" spans="2:26" ht="15.75" customHeight="1" x14ac:dyDescent="0.2">
      <c r="B29" s="928">
        <f t="shared" si="0"/>
        <v>15</v>
      </c>
      <c r="C29" s="928" t="s">
        <v>44</v>
      </c>
      <c r="D29" s="993" t="s">
        <v>842</v>
      </c>
      <c r="E29" s="961" t="s">
        <v>1044</v>
      </c>
      <c r="F29" s="927" t="s">
        <v>888</v>
      </c>
      <c r="G29" s="993">
        <v>60136</v>
      </c>
      <c r="H29" s="993">
        <v>805001</v>
      </c>
      <c r="I29" s="889" t="s">
        <v>868</v>
      </c>
      <c r="J29" s="994">
        <v>5048</v>
      </c>
      <c r="K29" s="993"/>
      <c r="L29" s="931">
        <f t="shared" si="1"/>
        <v>0</v>
      </c>
      <c r="M29" s="995"/>
      <c r="N29" s="44"/>
      <c r="O29" s="930">
        <v>5706</v>
      </c>
      <c r="P29" s="933"/>
      <c r="Q29" s="931">
        <f t="shared" si="2"/>
        <v>0</v>
      </c>
      <c r="R29" s="931">
        <v>0</v>
      </c>
      <c r="S29" s="43"/>
      <c r="T29" s="930">
        <f>IF(F29="Yes", O29*(1+#REF!), O29)</f>
        <v>5706</v>
      </c>
      <c r="U29" s="993"/>
      <c r="V29" s="931">
        <f t="shared" si="3"/>
        <v>0</v>
      </c>
      <c r="W29" s="931">
        <v>0</v>
      </c>
      <c r="X29" s="43"/>
      <c r="Y29" s="927"/>
      <c r="Z29" s="931">
        <v>0</v>
      </c>
    </row>
    <row r="30" spans="2:26" ht="15.75" customHeight="1" x14ac:dyDescent="0.2">
      <c r="B30" s="928">
        <f t="shared" si="0"/>
        <v>16</v>
      </c>
      <c r="C30" s="928" t="s">
        <v>44</v>
      </c>
      <c r="D30" s="993" t="s">
        <v>843</v>
      </c>
      <c r="E30" s="961" t="s">
        <v>1044</v>
      </c>
      <c r="F30" s="927" t="s">
        <v>888</v>
      </c>
      <c r="G30" s="993">
        <v>60136</v>
      </c>
      <c r="H30" s="993">
        <v>805001</v>
      </c>
      <c r="I30" s="889" t="s">
        <v>868</v>
      </c>
      <c r="J30" s="994">
        <v>4352</v>
      </c>
      <c r="K30" s="993"/>
      <c r="L30" s="931">
        <f t="shared" si="1"/>
        <v>0</v>
      </c>
      <c r="M30" s="995"/>
      <c r="N30" s="44"/>
      <c r="O30" s="930">
        <v>5042</v>
      </c>
      <c r="P30" s="933">
        <v>3</v>
      </c>
      <c r="Q30" s="931">
        <f t="shared" si="2"/>
        <v>15126</v>
      </c>
      <c r="R30" s="931">
        <v>15126</v>
      </c>
      <c r="S30" s="43"/>
      <c r="T30" s="930">
        <f>IF(F30="Yes", O30*(1+#REF!), O30)</f>
        <v>5042</v>
      </c>
      <c r="U30" s="993"/>
      <c r="V30" s="931">
        <f t="shared" si="3"/>
        <v>0</v>
      </c>
      <c r="W30" s="931">
        <v>0</v>
      </c>
      <c r="X30" s="43"/>
      <c r="Y30" s="927"/>
      <c r="Z30" s="931">
        <v>0</v>
      </c>
    </row>
    <row r="31" spans="2:26" ht="15.75" customHeight="1" x14ac:dyDescent="0.2">
      <c r="B31" s="928">
        <f t="shared" si="0"/>
        <v>17</v>
      </c>
      <c r="C31" s="928" t="s">
        <v>44</v>
      </c>
      <c r="D31" s="993" t="s">
        <v>844</v>
      </c>
      <c r="E31" s="961" t="s">
        <v>1044</v>
      </c>
      <c r="F31" s="927" t="s">
        <v>888</v>
      </c>
      <c r="G31" s="993">
        <v>60136</v>
      </c>
      <c r="H31" s="993">
        <v>805001</v>
      </c>
      <c r="I31" s="889" t="s">
        <v>868</v>
      </c>
      <c r="J31" s="994">
        <v>3995</v>
      </c>
      <c r="K31" s="993"/>
      <c r="L31" s="931">
        <f t="shared" si="1"/>
        <v>0</v>
      </c>
      <c r="M31" s="995"/>
      <c r="N31" s="44"/>
      <c r="O31" s="930">
        <v>4370</v>
      </c>
      <c r="P31" s="933">
        <v>3</v>
      </c>
      <c r="Q31" s="931">
        <f t="shared" si="2"/>
        <v>13110</v>
      </c>
      <c r="R31" s="931">
        <v>13110</v>
      </c>
      <c r="S31" s="43"/>
      <c r="T31" s="930">
        <f>IF(F31="Yes", O31*(1+#REF!), O31)</f>
        <v>4370</v>
      </c>
      <c r="U31" s="993"/>
      <c r="V31" s="931">
        <f t="shared" si="3"/>
        <v>0</v>
      </c>
      <c r="W31" s="931">
        <v>0</v>
      </c>
      <c r="X31" s="43"/>
      <c r="Y31" s="927"/>
      <c r="Z31" s="931">
        <v>0</v>
      </c>
    </row>
    <row r="32" spans="2:26" ht="15.75" customHeight="1" x14ac:dyDescent="0.2">
      <c r="B32" s="928">
        <f t="shared" si="0"/>
        <v>18</v>
      </c>
      <c r="C32" s="928" t="s">
        <v>44</v>
      </c>
      <c r="D32" s="993" t="s">
        <v>845</v>
      </c>
      <c r="E32" s="961" t="s">
        <v>1044</v>
      </c>
      <c r="F32" s="927" t="s">
        <v>888</v>
      </c>
      <c r="G32" s="993">
        <v>60136</v>
      </c>
      <c r="H32" s="993">
        <v>805001</v>
      </c>
      <c r="I32" s="889" t="s">
        <v>868</v>
      </c>
      <c r="J32" s="994">
        <v>4218</v>
      </c>
      <c r="K32" s="993"/>
      <c r="L32" s="931">
        <f t="shared" si="1"/>
        <v>0</v>
      </c>
      <c r="M32" s="995"/>
      <c r="N32" s="44"/>
      <c r="O32" s="930">
        <v>4692</v>
      </c>
      <c r="P32" s="933">
        <v>1</v>
      </c>
      <c r="Q32" s="931">
        <f t="shared" si="2"/>
        <v>4692</v>
      </c>
      <c r="R32" s="931">
        <v>4692</v>
      </c>
      <c r="S32" s="43"/>
      <c r="T32" s="930">
        <f>IF(F32="Yes", O32*(1+#REF!), O32)</f>
        <v>4692</v>
      </c>
      <c r="U32" s="993"/>
      <c r="V32" s="931">
        <f t="shared" si="3"/>
        <v>0</v>
      </c>
      <c r="W32" s="931">
        <v>0</v>
      </c>
      <c r="X32" s="43"/>
      <c r="Y32" s="927"/>
      <c r="Z32" s="931">
        <v>0</v>
      </c>
    </row>
    <row r="33" spans="2:26" ht="15.75" customHeight="1" x14ac:dyDescent="0.2">
      <c r="B33" s="928">
        <f t="shared" si="0"/>
        <v>19</v>
      </c>
      <c r="C33" s="928" t="s">
        <v>44</v>
      </c>
      <c r="D33" s="993" t="s">
        <v>846</v>
      </c>
      <c r="E33" s="961" t="s">
        <v>1044</v>
      </c>
      <c r="F33" s="927" t="s">
        <v>888</v>
      </c>
      <c r="G33" s="993">
        <v>60136</v>
      </c>
      <c r="H33" s="993">
        <v>805001</v>
      </c>
      <c r="I33" s="889" t="s">
        <v>868</v>
      </c>
      <c r="J33" s="994">
        <v>3246</v>
      </c>
      <c r="K33" s="993"/>
      <c r="L33" s="931">
        <f t="shared" si="1"/>
        <v>0</v>
      </c>
      <c r="M33" s="995"/>
      <c r="N33" s="44"/>
      <c r="O33" s="930">
        <v>3551</v>
      </c>
      <c r="P33" s="933">
        <v>1</v>
      </c>
      <c r="Q33" s="931">
        <f t="shared" si="2"/>
        <v>3551</v>
      </c>
      <c r="R33" s="931">
        <v>3551</v>
      </c>
      <c r="S33" s="43"/>
      <c r="T33" s="930">
        <f>IF(F33="Yes", O33*(1+#REF!), O33)</f>
        <v>3551</v>
      </c>
      <c r="U33" s="993"/>
      <c r="V33" s="931">
        <f t="shared" si="3"/>
        <v>0</v>
      </c>
      <c r="W33" s="931">
        <v>0</v>
      </c>
      <c r="X33" s="43"/>
      <c r="Y33" s="927"/>
      <c r="Z33" s="931">
        <v>0</v>
      </c>
    </row>
    <row r="34" spans="2:26" ht="15.75" customHeight="1" x14ac:dyDescent="0.2">
      <c r="B34" s="928">
        <f t="shared" si="0"/>
        <v>20</v>
      </c>
      <c r="C34" s="928" t="s">
        <v>44</v>
      </c>
      <c r="D34" s="993" t="s">
        <v>847</v>
      </c>
      <c r="E34" s="961" t="s">
        <v>1044</v>
      </c>
      <c r="F34" s="927" t="s">
        <v>888</v>
      </c>
      <c r="G34" s="993">
        <v>60136</v>
      </c>
      <c r="H34" s="993">
        <v>805001</v>
      </c>
      <c r="I34" s="889" t="s">
        <v>868</v>
      </c>
      <c r="J34" s="994">
        <v>3330</v>
      </c>
      <c r="K34" s="993">
        <v>1</v>
      </c>
      <c r="L34" s="931">
        <f t="shared" si="1"/>
        <v>3330</v>
      </c>
      <c r="M34" s="995">
        <v>3643</v>
      </c>
      <c r="N34" s="44"/>
      <c r="O34" s="930">
        <v>3643.5</v>
      </c>
      <c r="P34" s="933"/>
      <c r="Q34" s="931">
        <f t="shared" si="2"/>
        <v>0</v>
      </c>
      <c r="R34" s="931">
        <v>0</v>
      </c>
      <c r="S34" s="43"/>
      <c r="T34" s="930">
        <f>IF(F34="Yes", O34*(1+#REF!), O34)</f>
        <v>3643.5</v>
      </c>
      <c r="U34" s="993"/>
      <c r="V34" s="931">
        <f t="shared" si="3"/>
        <v>0</v>
      </c>
      <c r="W34" s="931">
        <v>0</v>
      </c>
      <c r="X34" s="43"/>
      <c r="Y34" s="927"/>
      <c r="Z34" s="931">
        <v>0</v>
      </c>
    </row>
    <row r="35" spans="2:26" ht="15.75" customHeight="1" x14ac:dyDescent="0.2">
      <c r="B35" s="928">
        <f t="shared" si="0"/>
        <v>21</v>
      </c>
      <c r="C35" s="928" t="s">
        <v>44</v>
      </c>
      <c r="D35" s="993" t="s">
        <v>848</v>
      </c>
      <c r="E35" s="961" t="s">
        <v>1044</v>
      </c>
      <c r="F35" s="927" t="s">
        <v>888</v>
      </c>
      <c r="G35" s="993">
        <v>60136</v>
      </c>
      <c r="H35" s="993">
        <v>805001</v>
      </c>
      <c r="I35" s="889" t="s">
        <v>868</v>
      </c>
      <c r="J35" s="994">
        <v>4011</v>
      </c>
      <c r="K35" s="993">
        <v>1</v>
      </c>
      <c r="L35" s="931">
        <f t="shared" si="1"/>
        <v>4011</v>
      </c>
      <c r="M35" s="995">
        <v>4562</v>
      </c>
      <c r="N35" s="44"/>
      <c r="O35" s="930">
        <v>4562</v>
      </c>
      <c r="P35" s="933"/>
      <c r="Q35" s="931">
        <f t="shared" si="2"/>
        <v>0</v>
      </c>
      <c r="R35" s="931">
        <v>0</v>
      </c>
      <c r="S35" s="43"/>
      <c r="T35" s="930">
        <f>IF(F35="Yes", O35*(1+#REF!), O35)</f>
        <v>4562</v>
      </c>
      <c r="U35" s="993"/>
      <c r="V35" s="931">
        <f t="shared" si="3"/>
        <v>0</v>
      </c>
      <c r="W35" s="931">
        <v>0</v>
      </c>
      <c r="X35" s="43"/>
      <c r="Y35" s="927"/>
      <c r="Z35" s="931">
        <v>0</v>
      </c>
    </row>
    <row r="36" spans="2:26" ht="15.75" customHeight="1" x14ac:dyDescent="0.2">
      <c r="B36" s="928">
        <f t="shared" si="0"/>
        <v>22</v>
      </c>
      <c r="C36" s="928" t="s">
        <v>44</v>
      </c>
      <c r="D36" s="993" t="s">
        <v>849</v>
      </c>
      <c r="E36" s="961" t="s">
        <v>1045</v>
      </c>
      <c r="F36" s="927" t="s">
        <v>888</v>
      </c>
      <c r="G36" s="993">
        <v>60136</v>
      </c>
      <c r="H36" s="993">
        <v>805001</v>
      </c>
      <c r="I36" s="889" t="s">
        <v>868</v>
      </c>
      <c r="J36" s="994">
        <v>1813</v>
      </c>
      <c r="K36" s="993"/>
      <c r="L36" s="931">
        <f t="shared" si="1"/>
        <v>0</v>
      </c>
      <c r="M36" s="995"/>
      <c r="N36" s="44"/>
      <c r="O36" s="930">
        <v>1813</v>
      </c>
      <c r="P36" s="933">
        <v>3</v>
      </c>
      <c r="Q36" s="931">
        <f t="shared" si="2"/>
        <v>5439</v>
      </c>
      <c r="R36" s="931">
        <v>5439</v>
      </c>
      <c r="S36" s="43"/>
      <c r="T36" s="930">
        <f>IF(F36="Yes", O36*(1+#REF!), O36)</f>
        <v>1813</v>
      </c>
      <c r="U36" s="993"/>
      <c r="V36" s="931">
        <f t="shared" si="3"/>
        <v>0</v>
      </c>
      <c r="W36" s="931">
        <v>0</v>
      </c>
      <c r="X36" s="43"/>
      <c r="Y36" s="927"/>
      <c r="Z36" s="931">
        <v>0</v>
      </c>
    </row>
    <row r="37" spans="2:26" ht="15.75" customHeight="1" x14ac:dyDescent="0.2">
      <c r="B37" s="928">
        <f t="shared" si="0"/>
        <v>23</v>
      </c>
      <c r="C37" s="928" t="s">
        <v>44</v>
      </c>
      <c r="D37" s="993" t="s">
        <v>850</v>
      </c>
      <c r="E37" s="961" t="s">
        <v>427</v>
      </c>
      <c r="F37" s="927"/>
      <c r="G37" s="993">
        <v>60136</v>
      </c>
      <c r="H37" s="993">
        <v>805001</v>
      </c>
      <c r="I37" s="889" t="s">
        <v>868</v>
      </c>
      <c r="J37" s="994">
        <v>0</v>
      </c>
      <c r="K37" s="993"/>
      <c r="L37" s="931">
        <f t="shared" si="1"/>
        <v>0</v>
      </c>
      <c r="M37" s="995"/>
      <c r="N37" s="44"/>
      <c r="O37" s="930">
        <v>0</v>
      </c>
      <c r="P37" s="933"/>
      <c r="Q37" s="931">
        <f t="shared" si="2"/>
        <v>0</v>
      </c>
      <c r="R37" s="931">
        <v>0</v>
      </c>
      <c r="S37" s="43"/>
      <c r="T37" s="930">
        <f>IF(F37="Yes", O37*(1+#REF!), O37)</f>
        <v>0</v>
      </c>
      <c r="U37" s="993"/>
      <c r="V37" s="931">
        <f t="shared" si="3"/>
        <v>0</v>
      </c>
      <c r="W37" s="931">
        <v>0</v>
      </c>
      <c r="X37" s="43"/>
      <c r="Y37" s="927"/>
      <c r="Z37" s="931">
        <v>0</v>
      </c>
    </row>
    <row r="38" spans="2:26" ht="15.75" customHeight="1" x14ac:dyDescent="0.2">
      <c r="B38" s="928">
        <f t="shared" si="0"/>
        <v>24</v>
      </c>
      <c r="C38" s="928" t="s">
        <v>44</v>
      </c>
      <c r="D38" s="993" t="s">
        <v>851</v>
      </c>
      <c r="E38" s="961" t="s">
        <v>1046</v>
      </c>
      <c r="F38" s="927" t="s">
        <v>889</v>
      </c>
      <c r="G38" s="993">
        <v>60136</v>
      </c>
      <c r="H38" s="993">
        <v>805001</v>
      </c>
      <c r="I38" s="889" t="s">
        <v>869</v>
      </c>
      <c r="J38" s="994">
        <v>2245</v>
      </c>
      <c r="K38" s="993"/>
      <c r="L38" s="931">
        <f t="shared" si="1"/>
        <v>0</v>
      </c>
      <c r="M38" s="995"/>
      <c r="N38" s="44"/>
      <c r="O38" s="930">
        <v>2689</v>
      </c>
      <c r="P38" s="933"/>
      <c r="Q38" s="931">
        <f t="shared" ref="Q38" si="4">O38*P38</f>
        <v>0</v>
      </c>
      <c r="R38" s="931">
        <v>0</v>
      </c>
      <c r="S38" s="43"/>
      <c r="T38" s="930">
        <f>IF(F38="Yes", O38*(1+#REF!), O38)</f>
        <v>2689</v>
      </c>
      <c r="U38" s="993"/>
      <c r="V38" s="931">
        <f t="shared" si="3"/>
        <v>0</v>
      </c>
      <c r="W38" s="931">
        <v>0</v>
      </c>
      <c r="X38" s="43"/>
      <c r="Y38" s="927"/>
      <c r="Z38" s="931">
        <v>0</v>
      </c>
    </row>
    <row r="39" spans="2:26" ht="15.75" customHeight="1" x14ac:dyDescent="0.2">
      <c r="B39" s="928">
        <f t="shared" si="0"/>
        <v>25</v>
      </c>
      <c r="C39" s="928" t="s">
        <v>44</v>
      </c>
      <c r="D39" s="993" t="s">
        <v>852</v>
      </c>
      <c r="E39" s="961" t="s">
        <v>1046</v>
      </c>
      <c r="F39" s="927" t="s">
        <v>889</v>
      </c>
      <c r="G39" s="993">
        <v>60136</v>
      </c>
      <c r="H39" s="993">
        <v>805001</v>
      </c>
      <c r="I39" s="889" t="s">
        <v>869</v>
      </c>
      <c r="J39" s="994">
        <v>1560</v>
      </c>
      <c r="K39" s="993">
        <v>2</v>
      </c>
      <c r="L39" s="931">
        <f t="shared" si="1"/>
        <v>3120</v>
      </c>
      <c r="M39" s="995">
        <v>3120</v>
      </c>
      <c r="N39" s="44"/>
      <c r="O39" s="930">
        <v>1820</v>
      </c>
      <c r="P39" s="933">
        <v>2</v>
      </c>
      <c r="Q39" s="931">
        <f t="shared" si="2"/>
        <v>3640</v>
      </c>
      <c r="R39" s="931">
        <v>3640</v>
      </c>
      <c r="S39" s="43"/>
      <c r="T39" s="930">
        <f>IF(F39="Yes", O39*(1+#REF!), O39)</f>
        <v>1820</v>
      </c>
      <c r="U39" s="993">
        <v>2</v>
      </c>
      <c r="V39" s="931">
        <f t="shared" si="3"/>
        <v>3640</v>
      </c>
      <c r="W39" s="931">
        <v>3640</v>
      </c>
      <c r="X39" s="43"/>
      <c r="Y39" s="927"/>
      <c r="Z39" s="931">
        <v>0</v>
      </c>
    </row>
    <row r="40" spans="2:26" ht="15.75" customHeight="1" x14ac:dyDescent="0.2">
      <c r="B40" s="928">
        <f t="shared" si="0"/>
        <v>26</v>
      </c>
      <c r="C40" s="928" t="s">
        <v>44</v>
      </c>
      <c r="D40" s="993" t="s">
        <v>853</v>
      </c>
      <c r="E40" s="961" t="s">
        <v>1046</v>
      </c>
      <c r="F40" s="927" t="s">
        <v>889</v>
      </c>
      <c r="G40" s="993">
        <v>60136</v>
      </c>
      <c r="H40" s="993">
        <v>805001</v>
      </c>
      <c r="I40" s="889" t="s">
        <v>869</v>
      </c>
      <c r="J40" s="994">
        <v>1129</v>
      </c>
      <c r="K40" s="993">
        <v>2</v>
      </c>
      <c r="L40" s="931">
        <f t="shared" si="1"/>
        <v>2258</v>
      </c>
      <c r="M40" s="995">
        <v>2258</v>
      </c>
      <c r="N40" s="44"/>
      <c r="O40" s="930">
        <v>1335</v>
      </c>
      <c r="P40" s="933">
        <v>2</v>
      </c>
      <c r="Q40" s="931">
        <f t="shared" si="2"/>
        <v>2670</v>
      </c>
      <c r="R40" s="931">
        <v>2670</v>
      </c>
      <c r="S40" s="43"/>
      <c r="T40" s="930">
        <f>IF(F40="Yes", O40*(1+#REF!), O40)</f>
        <v>1335</v>
      </c>
      <c r="U40" s="993">
        <v>2</v>
      </c>
      <c r="V40" s="931">
        <f t="shared" si="3"/>
        <v>2670</v>
      </c>
      <c r="W40" s="931">
        <v>2670</v>
      </c>
      <c r="X40" s="43"/>
      <c r="Y40" s="927"/>
      <c r="Z40" s="931">
        <v>0</v>
      </c>
    </row>
    <row r="41" spans="2:26" ht="15.75" customHeight="1" x14ac:dyDescent="0.2">
      <c r="B41" s="928">
        <f t="shared" si="0"/>
        <v>27</v>
      </c>
      <c r="C41" s="928" t="s">
        <v>44</v>
      </c>
      <c r="D41" s="993" t="s">
        <v>854</v>
      </c>
      <c r="E41" s="961" t="s">
        <v>1046</v>
      </c>
      <c r="F41" s="927" t="s">
        <v>889</v>
      </c>
      <c r="G41" s="993">
        <v>60136</v>
      </c>
      <c r="H41" s="993">
        <v>805001</v>
      </c>
      <c r="I41" s="889" t="s">
        <v>869</v>
      </c>
      <c r="J41" s="994">
        <v>2689</v>
      </c>
      <c r="K41" s="993">
        <v>2</v>
      </c>
      <c r="L41" s="931">
        <f t="shared" si="1"/>
        <v>5378</v>
      </c>
      <c r="M41" s="995"/>
      <c r="N41" s="44"/>
      <c r="O41" s="930">
        <v>3155</v>
      </c>
      <c r="P41" s="933">
        <v>1</v>
      </c>
      <c r="Q41" s="931">
        <f t="shared" si="2"/>
        <v>3155</v>
      </c>
      <c r="R41" s="931">
        <v>3155</v>
      </c>
      <c r="S41" s="43"/>
      <c r="T41" s="930">
        <f>IF(F41="Yes", O41*(1+#REF!), O41)</f>
        <v>3155</v>
      </c>
      <c r="U41" s="993">
        <v>1</v>
      </c>
      <c r="V41" s="931">
        <f t="shared" si="3"/>
        <v>3155</v>
      </c>
      <c r="W41" s="931">
        <v>3155</v>
      </c>
      <c r="X41" s="43"/>
      <c r="Y41" s="927"/>
      <c r="Z41" s="931">
        <v>0</v>
      </c>
    </row>
    <row r="42" spans="2:26" ht="15.75" customHeight="1" x14ac:dyDescent="0.2">
      <c r="B42" s="928">
        <f t="shared" si="0"/>
        <v>28</v>
      </c>
      <c r="C42" s="928" t="s">
        <v>44</v>
      </c>
      <c r="D42" s="993" t="s">
        <v>855</v>
      </c>
      <c r="E42" s="961" t="s">
        <v>1046</v>
      </c>
      <c r="F42" s="927" t="s">
        <v>889</v>
      </c>
      <c r="G42" s="993">
        <v>60136</v>
      </c>
      <c r="H42" s="993">
        <v>805001</v>
      </c>
      <c r="I42" s="889" t="s">
        <v>869</v>
      </c>
      <c r="J42" s="994">
        <v>2393</v>
      </c>
      <c r="K42" s="993">
        <v>2</v>
      </c>
      <c r="L42" s="931">
        <f t="shared" si="1"/>
        <v>4786</v>
      </c>
      <c r="M42" s="995">
        <v>2393</v>
      </c>
      <c r="N42" s="44"/>
      <c r="O42" s="930">
        <v>2791</v>
      </c>
      <c r="P42" s="933">
        <v>5</v>
      </c>
      <c r="Q42" s="931">
        <f t="shared" si="2"/>
        <v>13955</v>
      </c>
      <c r="R42" s="931">
        <v>13955</v>
      </c>
      <c r="S42" s="43"/>
      <c r="T42" s="930">
        <f>IF(F42="Yes", O42*(1+#REF!), O42)</f>
        <v>2791</v>
      </c>
      <c r="U42" s="993">
        <v>2</v>
      </c>
      <c r="V42" s="931">
        <f t="shared" si="3"/>
        <v>5582</v>
      </c>
      <c r="W42" s="931">
        <v>5582</v>
      </c>
      <c r="X42" s="43"/>
      <c r="Y42" s="927"/>
      <c r="Z42" s="931">
        <v>0</v>
      </c>
    </row>
    <row r="43" spans="2:26" ht="15.75" customHeight="1" x14ac:dyDescent="0.2">
      <c r="B43" s="928">
        <f t="shared" si="0"/>
        <v>29</v>
      </c>
      <c r="C43" s="928" t="s">
        <v>44</v>
      </c>
      <c r="D43" s="993" t="s">
        <v>856</v>
      </c>
      <c r="E43" s="961" t="s">
        <v>1046</v>
      </c>
      <c r="F43" s="927" t="s">
        <v>889</v>
      </c>
      <c r="G43" s="993">
        <v>60136</v>
      </c>
      <c r="H43" s="993">
        <v>805001</v>
      </c>
      <c r="I43" s="889" t="s">
        <v>869</v>
      </c>
      <c r="J43" s="994">
        <v>296</v>
      </c>
      <c r="K43" s="993">
        <v>2</v>
      </c>
      <c r="L43" s="931">
        <f t="shared" si="1"/>
        <v>592</v>
      </c>
      <c r="M43" s="995">
        <v>592</v>
      </c>
      <c r="N43" s="44"/>
      <c r="O43" s="930">
        <v>364</v>
      </c>
      <c r="P43" s="933">
        <v>1</v>
      </c>
      <c r="Q43" s="931">
        <f t="shared" si="2"/>
        <v>364</v>
      </c>
      <c r="R43" s="931">
        <v>364</v>
      </c>
      <c r="S43" s="43"/>
      <c r="T43" s="930">
        <f>IF(F43="Yes", O43*(1+#REF!), O43)</f>
        <v>364</v>
      </c>
      <c r="U43" s="993">
        <v>1</v>
      </c>
      <c r="V43" s="931">
        <f t="shared" si="3"/>
        <v>364</v>
      </c>
      <c r="W43" s="931">
        <v>364</v>
      </c>
      <c r="X43" s="43"/>
      <c r="Y43" s="927"/>
      <c r="Z43" s="931">
        <v>0</v>
      </c>
    </row>
    <row r="44" spans="2:26" ht="15.75" customHeight="1" x14ac:dyDescent="0.2">
      <c r="B44" s="928">
        <f t="shared" si="0"/>
        <v>30</v>
      </c>
      <c r="C44" s="928" t="s">
        <v>44</v>
      </c>
      <c r="D44" s="993" t="s">
        <v>857</v>
      </c>
      <c r="E44" s="961" t="s">
        <v>886</v>
      </c>
      <c r="F44" s="927" t="s">
        <v>889</v>
      </c>
      <c r="G44" s="993">
        <v>60136</v>
      </c>
      <c r="H44" s="993">
        <v>805001</v>
      </c>
      <c r="I44" s="889" t="s">
        <v>869</v>
      </c>
      <c r="J44" s="994">
        <v>750</v>
      </c>
      <c r="K44" s="993"/>
      <c r="L44" s="931">
        <f t="shared" si="1"/>
        <v>0</v>
      </c>
      <c r="M44" s="995"/>
      <c r="N44" s="44"/>
      <c r="O44" s="994">
        <v>750</v>
      </c>
      <c r="P44" s="933"/>
      <c r="Q44" s="931">
        <f t="shared" si="2"/>
        <v>0</v>
      </c>
      <c r="R44" s="931">
        <v>0</v>
      </c>
      <c r="S44" s="43"/>
      <c r="T44" s="930">
        <f>IF(F44="Yes", O44*(1+#REF!), O44)</f>
        <v>750</v>
      </c>
      <c r="U44" s="993">
        <v>2</v>
      </c>
      <c r="V44" s="931">
        <f t="shared" si="3"/>
        <v>1500</v>
      </c>
      <c r="W44" s="931">
        <v>1500</v>
      </c>
      <c r="X44" s="43"/>
      <c r="Y44" s="927"/>
      <c r="Z44" s="931">
        <v>0</v>
      </c>
    </row>
    <row r="45" spans="2:26" ht="15.75" customHeight="1" x14ac:dyDescent="0.2">
      <c r="B45" s="928">
        <f t="shared" si="0"/>
        <v>31</v>
      </c>
      <c r="C45" s="928" t="s">
        <v>44</v>
      </c>
      <c r="D45" s="993" t="s">
        <v>858</v>
      </c>
      <c r="E45" s="961" t="s">
        <v>886</v>
      </c>
      <c r="F45" s="927" t="s">
        <v>889</v>
      </c>
      <c r="G45" s="993">
        <v>60136</v>
      </c>
      <c r="H45" s="993">
        <v>805001</v>
      </c>
      <c r="I45" s="889" t="s">
        <v>869</v>
      </c>
      <c r="J45" s="994">
        <v>750</v>
      </c>
      <c r="K45" s="993"/>
      <c r="L45" s="931">
        <f t="shared" si="1"/>
        <v>0</v>
      </c>
      <c r="M45" s="995"/>
      <c r="N45" s="44"/>
      <c r="O45" s="994">
        <v>750</v>
      </c>
      <c r="P45" s="933"/>
      <c r="Q45" s="931">
        <f>O45*P45</f>
        <v>0</v>
      </c>
      <c r="R45" s="931">
        <v>0</v>
      </c>
      <c r="S45" s="43"/>
      <c r="T45" s="930">
        <f>IF(F45="Yes", O45*(1+#REF!), O45)</f>
        <v>750</v>
      </c>
      <c r="U45" s="993"/>
      <c r="V45" s="931">
        <f>T45*U45</f>
        <v>0</v>
      </c>
      <c r="W45" s="931">
        <v>0</v>
      </c>
      <c r="X45" s="43"/>
      <c r="Y45" s="927"/>
      <c r="Z45" s="931">
        <v>0</v>
      </c>
    </row>
    <row r="46" spans="2:26" ht="15.75" customHeight="1" x14ac:dyDescent="0.2">
      <c r="B46" s="928">
        <f t="shared" si="0"/>
        <v>32</v>
      </c>
      <c r="C46" s="928" t="s">
        <v>44</v>
      </c>
      <c r="D46" s="993" t="s">
        <v>859</v>
      </c>
      <c r="E46" s="961" t="s">
        <v>886</v>
      </c>
      <c r="F46" s="927" t="s">
        <v>889</v>
      </c>
      <c r="G46" s="993">
        <v>60136</v>
      </c>
      <c r="H46" s="993">
        <v>805001</v>
      </c>
      <c r="I46" s="889" t="s">
        <v>869</v>
      </c>
      <c r="J46" s="994">
        <v>750</v>
      </c>
      <c r="K46" s="993"/>
      <c r="L46" s="931">
        <f t="shared" si="1"/>
        <v>0</v>
      </c>
      <c r="M46" s="995"/>
      <c r="N46" s="44"/>
      <c r="O46" s="994">
        <v>750</v>
      </c>
      <c r="P46" s="933"/>
      <c r="Q46" s="931">
        <f t="shared" si="2"/>
        <v>0</v>
      </c>
      <c r="R46" s="931">
        <v>0</v>
      </c>
      <c r="S46" s="43"/>
      <c r="T46" s="930">
        <f>IF(F46="Yes", O46*(1+#REF!), O46)</f>
        <v>750</v>
      </c>
      <c r="U46" s="993">
        <v>2</v>
      </c>
      <c r="V46" s="931">
        <f t="shared" si="3"/>
        <v>1500</v>
      </c>
      <c r="W46" s="931">
        <v>1500</v>
      </c>
      <c r="X46" s="43"/>
      <c r="Y46" s="927"/>
      <c r="Z46" s="931">
        <v>0</v>
      </c>
    </row>
    <row r="47" spans="2:26" ht="36.75" customHeight="1" x14ac:dyDescent="0.2">
      <c r="B47" s="928">
        <f t="shared" si="0"/>
        <v>33</v>
      </c>
      <c r="C47" s="928" t="s">
        <v>44</v>
      </c>
      <c r="D47" s="993" t="s">
        <v>860</v>
      </c>
      <c r="E47" s="961" t="s">
        <v>1047</v>
      </c>
      <c r="F47" s="927" t="s">
        <v>889</v>
      </c>
      <c r="G47" s="993">
        <v>60149</v>
      </c>
      <c r="H47" s="993">
        <v>805001</v>
      </c>
      <c r="I47" s="889" t="s">
        <v>870</v>
      </c>
      <c r="J47" s="1048" t="s">
        <v>876</v>
      </c>
      <c r="K47" s="993"/>
      <c r="L47" s="931">
        <v>25000</v>
      </c>
      <c r="M47" s="995">
        <v>108513</v>
      </c>
      <c r="N47" s="44"/>
      <c r="O47" s="1048" t="s">
        <v>876</v>
      </c>
      <c r="P47" s="933"/>
      <c r="Q47" s="931">
        <v>50000</v>
      </c>
      <c r="R47" s="931">
        <v>50000</v>
      </c>
      <c r="S47" s="43"/>
      <c r="T47" s="1048" t="s">
        <v>876</v>
      </c>
      <c r="U47" s="993"/>
      <c r="V47" s="931">
        <v>25000</v>
      </c>
      <c r="W47" s="931">
        <v>25000</v>
      </c>
      <c r="X47" s="43"/>
      <c r="Y47" s="927"/>
      <c r="Z47" s="931">
        <v>0</v>
      </c>
    </row>
    <row r="48" spans="2:26" ht="15.75" customHeight="1" x14ac:dyDescent="0.2">
      <c r="B48" s="928">
        <f t="shared" si="0"/>
        <v>34</v>
      </c>
      <c r="C48" s="928" t="s">
        <v>44</v>
      </c>
      <c r="D48" s="993" t="s">
        <v>861</v>
      </c>
      <c r="E48" s="961" t="s">
        <v>1048</v>
      </c>
      <c r="F48" s="927" t="s">
        <v>889</v>
      </c>
      <c r="G48" s="993">
        <v>60199</v>
      </c>
      <c r="H48" s="993">
        <v>805001</v>
      </c>
      <c r="I48" s="889" t="s">
        <v>871</v>
      </c>
      <c r="J48" s="996">
        <v>200</v>
      </c>
      <c r="K48" s="993">
        <v>2</v>
      </c>
      <c r="L48" s="931">
        <f t="shared" si="1"/>
        <v>400</v>
      </c>
      <c r="M48" s="993"/>
      <c r="N48" s="44"/>
      <c r="O48" s="930">
        <v>200</v>
      </c>
      <c r="P48" s="933">
        <v>1</v>
      </c>
      <c r="Q48" s="931">
        <f t="shared" si="2"/>
        <v>200</v>
      </c>
      <c r="R48" s="930">
        <v>200</v>
      </c>
      <c r="S48" s="43"/>
      <c r="T48" s="930">
        <f>IF(F48="Yes", O48*(1+#REF!), O48)</f>
        <v>200</v>
      </c>
      <c r="U48" s="993">
        <v>2</v>
      </c>
      <c r="V48" s="931">
        <f t="shared" si="3"/>
        <v>400</v>
      </c>
      <c r="W48" s="930">
        <v>400</v>
      </c>
      <c r="X48" s="43"/>
      <c r="Y48" s="927"/>
      <c r="Z48" s="931">
        <v>0</v>
      </c>
    </row>
    <row r="49" spans="2:26" ht="15.75" customHeight="1" x14ac:dyDescent="0.2">
      <c r="B49" s="928">
        <f t="shared" si="0"/>
        <v>35</v>
      </c>
      <c r="C49" s="928" t="s">
        <v>44</v>
      </c>
      <c r="D49" s="993" t="s">
        <v>862</v>
      </c>
      <c r="E49" s="961" t="s">
        <v>1048</v>
      </c>
      <c r="F49" s="927" t="s">
        <v>889</v>
      </c>
      <c r="G49" s="993">
        <v>60199</v>
      </c>
      <c r="H49" s="993">
        <v>805001</v>
      </c>
      <c r="I49" s="889" t="s">
        <v>871</v>
      </c>
      <c r="J49" s="996">
        <v>200</v>
      </c>
      <c r="K49" s="993">
        <v>1</v>
      </c>
      <c r="L49" s="931">
        <f t="shared" si="1"/>
        <v>200</v>
      </c>
      <c r="M49" s="993"/>
      <c r="N49" s="44"/>
      <c r="O49" s="930">
        <v>200</v>
      </c>
      <c r="P49" s="933">
        <v>3</v>
      </c>
      <c r="Q49" s="931">
        <f t="shared" si="2"/>
        <v>600</v>
      </c>
      <c r="R49" s="930">
        <v>600</v>
      </c>
      <c r="S49" s="43"/>
      <c r="T49" s="930">
        <f>IF(F49="Yes", O49*(1+#REF!), O49)</f>
        <v>200</v>
      </c>
      <c r="U49" s="993">
        <v>3</v>
      </c>
      <c r="V49" s="931">
        <f t="shared" si="3"/>
        <v>600</v>
      </c>
      <c r="W49" s="930">
        <v>600</v>
      </c>
      <c r="X49" s="43"/>
      <c r="Y49" s="927"/>
      <c r="Z49" s="931">
        <v>0</v>
      </c>
    </row>
    <row r="50" spans="2:26" ht="15.75" customHeight="1" x14ac:dyDescent="0.2">
      <c r="B50" s="928">
        <f t="shared" si="0"/>
        <v>36</v>
      </c>
      <c r="C50" s="928" t="s">
        <v>44</v>
      </c>
      <c r="D50" s="993" t="s">
        <v>863</v>
      </c>
      <c r="E50" s="961" t="s">
        <v>1048</v>
      </c>
      <c r="F50" s="927" t="s">
        <v>889</v>
      </c>
      <c r="G50" s="993">
        <v>60199</v>
      </c>
      <c r="H50" s="993">
        <v>805001</v>
      </c>
      <c r="I50" s="889" t="s">
        <v>871</v>
      </c>
      <c r="J50" s="996">
        <v>200</v>
      </c>
      <c r="K50" s="993">
        <v>2</v>
      </c>
      <c r="L50" s="931">
        <f t="shared" si="1"/>
        <v>400</v>
      </c>
      <c r="M50" s="993"/>
      <c r="N50" s="44"/>
      <c r="O50" s="930">
        <v>200</v>
      </c>
      <c r="P50" s="933">
        <v>1</v>
      </c>
      <c r="Q50" s="931">
        <f t="shared" si="2"/>
        <v>200</v>
      </c>
      <c r="R50" s="930">
        <v>200</v>
      </c>
      <c r="S50" s="43"/>
      <c r="T50" s="930">
        <f>IF(F50="Yes", O50*(1+#REF!), O50)</f>
        <v>200</v>
      </c>
      <c r="U50" s="993">
        <v>1</v>
      </c>
      <c r="V50" s="931">
        <f t="shared" si="3"/>
        <v>200</v>
      </c>
      <c r="W50" s="930">
        <v>200</v>
      </c>
      <c r="X50" s="43"/>
      <c r="Y50" s="927"/>
      <c r="Z50" s="931">
        <v>0</v>
      </c>
    </row>
    <row r="51" spans="2:26" ht="15.75" customHeight="1" x14ac:dyDescent="0.2">
      <c r="B51" s="928">
        <f t="shared" si="0"/>
        <v>37</v>
      </c>
      <c r="C51" s="928" t="s">
        <v>44</v>
      </c>
      <c r="D51" s="997" t="s">
        <v>864</v>
      </c>
      <c r="E51" s="961" t="s">
        <v>427</v>
      </c>
      <c r="F51" s="927" t="s">
        <v>889</v>
      </c>
      <c r="G51" s="993">
        <v>60199</v>
      </c>
      <c r="H51" s="993">
        <v>805001</v>
      </c>
      <c r="I51" s="889" t="s">
        <v>872</v>
      </c>
      <c r="J51" s="996">
        <v>0.75</v>
      </c>
      <c r="K51" s="993">
        <v>200</v>
      </c>
      <c r="L51" s="931">
        <f t="shared" si="1"/>
        <v>150</v>
      </c>
      <c r="M51" s="993"/>
      <c r="N51" s="44"/>
      <c r="O51" s="930">
        <v>0.75</v>
      </c>
      <c r="P51" s="933">
        <v>150</v>
      </c>
      <c r="Q51" s="931">
        <f t="shared" si="2"/>
        <v>112.5</v>
      </c>
      <c r="R51" s="930">
        <v>112.5</v>
      </c>
      <c r="S51" s="43"/>
      <c r="T51" s="930">
        <f>IF(F51="Yes", O51*(1+#REF!), O51)</f>
        <v>0.75</v>
      </c>
      <c r="U51" s="933">
        <v>75</v>
      </c>
      <c r="V51" s="931">
        <f>T51*U51</f>
        <v>56.25</v>
      </c>
      <c r="W51" s="931">
        <v>56.25</v>
      </c>
      <c r="X51" s="43"/>
      <c r="Y51" s="927"/>
      <c r="Z51" s="931">
        <v>0</v>
      </c>
    </row>
    <row r="52" spans="2:26" ht="15.75" customHeight="1" x14ac:dyDescent="0.2">
      <c r="B52" s="928">
        <f t="shared" si="0"/>
        <v>38</v>
      </c>
      <c r="C52" s="928" t="s">
        <v>44</v>
      </c>
      <c r="D52" s="993" t="s">
        <v>865</v>
      </c>
      <c r="E52" s="961" t="s">
        <v>427</v>
      </c>
      <c r="F52" s="927" t="s">
        <v>889</v>
      </c>
      <c r="G52" s="993">
        <v>60199</v>
      </c>
      <c r="H52" s="993">
        <v>805001</v>
      </c>
      <c r="I52" s="889" t="s">
        <v>873</v>
      </c>
      <c r="J52" s="996">
        <v>3</v>
      </c>
      <c r="K52" s="993"/>
      <c r="L52" s="931">
        <f t="shared" si="1"/>
        <v>0</v>
      </c>
      <c r="M52" s="993"/>
      <c r="N52" s="44"/>
      <c r="O52" s="930">
        <v>3</v>
      </c>
      <c r="P52" s="933">
        <v>120</v>
      </c>
      <c r="Q52" s="931">
        <f t="shared" si="2"/>
        <v>360</v>
      </c>
      <c r="R52" s="931">
        <v>360</v>
      </c>
      <c r="S52" s="43"/>
      <c r="T52" s="930">
        <f>IF(F52="Yes", O52*(1+#REF!), O52)</f>
        <v>3</v>
      </c>
      <c r="U52" s="933">
        <v>120</v>
      </c>
      <c r="V52" s="931">
        <f t="shared" si="3"/>
        <v>360</v>
      </c>
      <c r="W52" s="931">
        <v>360</v>
      </c>
      <c r="X52" s="43"/>
      <c r="Y52" s="927"/>
      <c r="Z52" s="931">
        <v>0</v>
      </c>
    </row>
    <row r="53" spans="2:26" ht="15.75" customHeight="1" x14ac:dyDescent="0.2">
      <c r="B53" s="928">
        <f t="shared" si="0"/>
        <v>39</v>
      </c>
      <c r="C53" s="928" t="s">
        <v>44</v>
      </c>
      <c r="D53" s="993" t="s">
        <v>866</v>
      </c>
      <c r="E53" s="961" t="s">
        <v>427</v>
      </c>
      <c r="F53" s="927" t="s">
        <v>889</v>
      </c>
      <c r="G53" s="993">
        <v>60199</v>
      </c>
      <c r="H53" s="993">
        <v>805001</v>
      </c>
      <c r="I53" s="889" t="s">
        <v>874</v>
      </c>
      <c r="J53" s="996">
        <v>5</v>
      </c>
      <c r="K53" s="993">
        <v>350</v>
      </c>
      <c r="L53" s="931">
        <f t="shared" si="1"/>
        <v>1750</v>
      </c>
      <c r="M53" s="993"/>
      <c r="N53" s="44"/>
      <c r="O53" s="930">
        <v>5</v>
      </c>
      <c r="P53" s="933">
        <v>100</v>
      </c>
      <c r="Q53" s="931">
        <f t="shared" si="2"/>
        <v>500</v>
      </c>
      <c r="R53" s="931">
        <v>500</v>
      </c>
      <c r="S53" s="43"/>
      <c r="T53" s="930">
        <f>IF(F53="Yes", O53*(1+#REF!), O53)</f>
        <v>5</v>
      </c>
      <c r="U53" s="933">
        <v>100</v>
      </c>
      <c r="V53" s="931">
        <f t="shared" si="3"/>
        <v>500</v>
      </c>
      <c r="W53" s="931">
        <v>500</v>
      </c>
      <c r="X53" s="43"/>
      <c r="Y53" s="927"/>
      <c r="Z53" s="931">
        <v>0</v>
      </c>
    </row>
    <row r="54" spans="2:26" ht="15.75" customHeight="1" x14ac:dyDescent="0.2">
      <c r="B54" s="928">
        <f t="shared" si="0"/>
        <v>40</v>
      </c>
      <c r="C54" s="928" t="s">
        <v>44</v>
      </c>
      <c r="D54" s="993" t="s">
        <v>867</v>
      </c>
      <c r="E54" s="961" t="s">
        <v>1011</v>
      </c>
      <c r="F54" s="927" t="s">
        <v>889</v>
      </c>
      <c r="G54" s="993">
        <v>60199</v>
      </c>
      <c r="H54" s="993">
        <v>805001</v>
      </c>
      <c r="I54" s="889" t="s">
        <v>875</v>
      </c>
      <c r="J54" s="996">
        <v>0.1</v>
      </c>
      <c r="K54" s="993">
        <v>1000</v>
      </c>
      <c r="L54" s="931">
        <f t="shared" si="1"/>
        <v>100</v>
      </c>
      <c r="M54" s="993"/>
      <c r="N54" s="44"/>
      <c r="O54" s="930">
        <v>0.1</v>
      </c>
      <c r="P54" s="933">
        <v>300</v>
      </c>
      <c r="Q54" s="931">
        <f t="shared" si="2"/>
        <v>30</v>
      </c>
      <c r="R54" s="931">
        <v>30</v>
      </c>
      <c r="S54" s="43"/>
      <c r="T54" s="930">
        <f>IF(F54="Yes", O54*(1+#REF!), O54)</f>
        <v>0.1</v>
      </c>
      <c r="U54" s="933">
        <v>300</v>
      </c>
      <c r="V54" s="931">
        <f t="shared" si="3"/>
        <v>30</v>
      </c>
      <c r="W54" s="931">
        <v>30</v>
      </c>
      <c r="X54" s="43"/>
      <c r="Y54" s="927"/>
      <c r="Z54" s="931">
        <v>0</v>
      </c>
    </row>
    <row r="55" spans="2:26" s="926" customFormat="1" ht="15.75" customHeight="1" x14ac:dyDescent="0.2">
      <c r="B55" s="928">
        <f t="shared" si="0"/>
        <v>41</v>
      </c>
      <c r="C55" s="928" t="s">
        <v>44</v>
      </c>
      <c r="D55" s="993" t="s">
        <v>884</v>
      </c>
      <c r="E55" s="961" t="s">
        <v>883</v>
      </c>
      <c r="F55" s="927" t="s">
        <v>889</v>
      </c>
      <c r="G55" s="993">
        <v>69999</v>
      </c>
      <c r="H55" s="993">
        <v>805001</v>
      </c>
      <c r="I55" s="935" t="s">
        <v>885</v>
      </c>
      <c r="J55" s="994">
        <v>650000</v>
      </c>
      <c r="K55" s="993">
        <v>1</v>
      </c>
      <c r="L55" s="930">
        <v>650000</v>
      </c>
      <c r="M55" s="995">
        <v>638368.79</v>
      </c>
      <c r="N55" s="44"/>
      <c r="O55" s="930">
        <v>262280.15000000002</v>
      </c>
      <c r="P55" s="933">
        <v>1</v>
      </c>
      <c r="Q55" s="931">
        <f t="shared" si="2"/>
        <v>262280.15000000002</v>
      </c>
      <c r="R55" s="931">
        <v>262280.15000000002</v>
      </c>
      <c r="S55" s="43"/>
      <c r="T55" s="930">
        <v>525000</v>
      </c>
      <c r="U55" s="993">
        <v>1</v>
      </c>
      <c r="V55" s="931">
        <f t="shared" si="3"/>
        <v>525000</v>
      </c>
      <c r="W55" s="931">
        <f t="shared" si="3"/>
        <v>525000</v>
      </c>
      <c r="X55" s="43"/>
      <c r="Y55" s="927"/>
      <c r="Z55" s="931"/>
    </row>
    <row r="56" spans="2:26" s="926" customFormat="1" ht="15.75" customHeight="1" x14ac:dyDescent="0.2">
      <c r="B56" s="928"/>
      <c r="C56" s="928"/>
      <c r="D56" s="993" t="s">
        <v>364</v>
      </c>
      <c r="E56" s="927"/>
      <c r="F56" s="927"/>
      <c r="G56" s="927"/>
      <c r="H56" s="993"/>
      <c r="I56" s="929"/>
      <c r="J56" s="931"/>
      <c r="K56" s="927"/>
      <c r="L56" s="962">
        <f>SUM(L16:L55)</f>
        <v>712975</v>
      </c>
      <c r="M56" s="962">
        <f>SUM(M16:M55)</f>
        <v>776803.79</v>
      </c>
      <c r="N56" s="44"/>
      <c r="O56" s="931"/>
      <c r="P56" s="927"/>
      <c r="Q56" s="931">
        <f>SUM(Q16:Q55)</f>
        <v>386984.65</v>
      </c>
      <c r="R56" s="931">
        <f>SUM(R16:R55)</f>
        <v>386984.65</v>
      </c>
      <c r="S56" s="43"/>
      <c r="T56" s="931" t="s">
        <v>1009</v>
      </c>
      <c r="U56" s="927"/>
      <c r="V56" s="931">
        <f>SUM(V16:V55)</f>
        <v>580057.25</v>
      </c>
      <c r="W56" s="931">
        <f>SUM(W16:W55)</f>
        <v>580057.25</v>
      </c>
      <c r="X56" s="43"/>
      <c r="Y56" s="927"/>
      <c r="Z56" s="931"/>
    </row>
    <row r="58" spans="2:26" ht="15" x14ac:dyDescent="0.25">
      <c r="B58" s="986"/>
      <c r="C58" s="39" t="s">
        <v>45</v>
      </c>
      <c r="D58" s="40" t="s">
        <v>44</v>
      </c>
      <c r="E58" s="986" t="s">
        <v>43</v>
      </c>
      <c r="F58" s="986"/>
      <c r="G58" s="986"/>
      <c r="H58" s="986"/>
      <c r="I58" s="986"/>
      <c r="J58" s="986"/>
      <c r="Q58" s="987"/>
      <c r="R58" s="987"/>
    </row>
    <row r="59" spans="2:26" x14ac:dyDescent="0.2">
      <c r="B59" s="986"/>
      <c r="C59" s="986"/>
      <c r="D59" s="40" t="s">
        <v>42</v>
      </c>
      <c r="E59" s="986" t="s">
        <v>41</v>
      </c>
      <c r="F59" s="986"/>
      <c r="G59" s="986"/>
      <c r="H59" s="986"/>
      <c r="I59" s="986"/>
      <c r="J59" s="986"/>
      <c r="T59" s="987"/>
    </row>
    <row r="60" spans="2:26" x14ac:dyDescent="0.2">
      <c r="B60" s="986"/>
      <c r="C60" s="986"/>
      <c r="D60" s="40" t="s">
        <v>40</v>
      </c>
      <c r="E60" s="986" t="s">
        <v>39</v>
      </c>
      <c r="F60" s="986"/>
      <c r="G60" s="986"/>
      <c r="H60" s="986"/>
      <c r="I60" s="986"/>
      <c r="J60" s="986"/>
      <c r="Q60" s="987"/>
      <c r="V60" s="987"/>
    </row>
    <row r="61" spans="2:26" x14ac:dyDescent="0.2">
      <c r="B61" s="986"/>
      <c r="C61" s="986"/>
      <c r="D61" s="40" t="s">
        <v>38</v>
      </c>
      <c r="E61" s="986" t="s">
        <v>37</v>
      </c>
      <c r="F61" s="986"/>
      <c r="G61" s="986"/>
      <c r="H61" s="986"/>
      <c r="I61" s="986"/>
      <c r="J61" s="986"/>
    </row>
    <row r="62" spans="2:26" ht="15" x14ac:dyDescent="0.25">
      <c r="B62" s="39" t="s">
        <v>36</v>
      </c>
      <c r="C62" s="986"/>
      <c r="D62" s="986"/>
      <c r="E62" s="986"/>
      <c r="F62" s="986"/>
      <c r="G62" s="986"/>
      <c r="H62" s="986"/>
      <c r="I62" s="986"/>
      <c r="J62" s="986"/>
    </row>
    <row r="63" spans="2:26" ht="15" x14ac:dyDescent="0.25">
      <c r="B63" s="34" t="s">
        <v>35</v>
      </c>
      <c r="C63" s="986"/>
      <c r="D63" s="986"/>
      <c r="E63" s="986"/>
      <c r="F63" s="986"/>
      <c r="G63" s="986"/>
      <c r="H63" s="986"/>
      <c r="I63" s="986"/>
      <c r="J63" s="986"/>
    </row>
    <row r="64" spans="2:26" ht="15" x14ac:dyDescent="0.25">
      <c r="B64" s="34" t="s">
        <v>34</v>
      </c>
      <c r="C64" s="986"/>
      <c r="D64" s="986"/>
      <c r="E64" s="986"/>
      <c r="F64" s="986"/>
      <c r="G64" s="986"/>
      <c r="H64" s="986"/>
      <c r="I64" s="986"/>
      <c r="J64" s="986"/>
    </row>
  </sheetData>
  <mergeCells count="1">
    <mergeCell ref="B8:K8"/>
  </mergeCells>
  <dataValidations count="2">
    <dataValidation type="list" allowBlank="1" showInputMessage="1" showErrorMessage="1" sqref="C12 C16:C56">
      <formula1>$D$58</formula1>
    </dataValidation>
    <dataValidation type="list" allowBlank="1" showInputMessage="1" showErrorMessage="1" prompt="Yes for Auto CPI Increase as per Code" sqref="F16:F56 F12:F14">
      <formula1>Auto_CPI_Adjust_Yes_No</formula1>
    </dataValidation>
  </dataValidations>
  <printOptions horizontalCentered="1"/>
  <pageMargins left="0.25" right="0.25" top="0.75" bottom="0.75" header="0.3" footer="0.3"/>
  <pageSetup paperSize="17" scale="61" fitToWidth="0" orientation="landscape" r:id="rId1"/>
  <headerFooter alignWithMargins="0"/>
  <colBreaks count="1" manualBreakCount="1">
    <brk id="27" min="1" max="3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S176"/>
  <sheetViews>
    <sheetView view="pageBreakPreview" topLeftCell="A10" zoomScale="75" zoomScaleNormal="75" zoomScaleSheetLayoutView="75" workbookViewId="0">
      <selection activeCell="E21" sqref="E21"/>
    </sheetView>
  </sheetViews>
  <sheetFormatPr defaultColWidth="9.140625" defaultRowHeight="14.25" x14ac:dyDescent="0.2"/>
  <cols>
    <col min="1" max="1" width="9.140625" style="84"/>
    <col min="2" max="2" width="7" style="84" customWidth="1"/>
    <col min="3" max="3" width="30.140625" style="84" customWidth="1"/>
    <col min="4" max="4" width="20.28515625" style="84" customWidth="1"/>
    <col min="5" max="5" width="12.85546875" style="84" customWidth="1"/>
    <col min="6" max="6" width="6.7109375" style="84" customWidth="1"/>
    <col min="7" max="7" width="13.140625" style="84" customWidth="1"/>
    <col min="8" max="8" width="7" style="84" customWidth="1"/>
    <col min="9" max="9" width="32.85546875" style="84" customWidth="1"/>
    <col min="10" max="10" width="17" style="84" customWidth="1"/>
    <col min="11" max="11" width="11.85546875" style="84" customWidth="1"/>
    <col min="12" max="12" width="16.42578125" style="84" customWidth="1"/>
    <col min="13" max="13" width="10.85546875" style="85" customWidth="1"/>
    <col min="14" max="16384" width="9.140625" style="84"/>
  </cols>
  <sheetData>
    <row r="2" spans="2:13" s="245" customFormat="1" ht="33.75" x14ac:dyDescent="0.45">
      <c r="B2" s="248" t="s">
        <v>162</v>
      </c>
      <c r="C2" s="247"/>
      <c r="D2" s="247"/>
      <c r="E2" s="247"/>
      <c r="G2" s="247"/>
      <c r="H2" s="246" t="s">
        <v>161</v>
      </c>
      <c r="K2" s="241"/>
      <c r="L2" s="241"/>
      <c r="M2" s="241"/>
    </row>
    <row r="3" spans="2:13" ht="20.25" x14ac:dyDescent="0.2">
      <c r="B3" s="244" t="s">
        <v>160</v>
      </c>
      <c r="D3" s="243" t="s">
        <v>159</v>
      </c>
      <c r="E3" s="242"/>
      <c r="F3" s="242"/>
      <c r="G3" s="242"/>
      <c r="H3" s="242"/>
      <c r="I3" s="242"/>
      <c r="J3" s="242"/>
      <c r="K3" s="241"/>
      <c r="L3" s="241"/>
      <c r="M3" s="241"/>
    </row>
    <row r="4" spans="2:13" ht="15" x14ac:dyDescent="0.25">
      <c r="B4" s="240"/>
      <c r="C4" s="240"/>
      <c r="D4" s="240"/>
      <c r="E4" s="240"/>
      <c r="F4" s="240"/>
      <c r="G4" s="240"/>
      <c r="H4" s="240"/>
      <c r="I4" s="240"/>
      <c r="J4" s="240"/>
      <c r="K4" s="240"/>
      <c r="L4" s="240"/>
      <c r="M4" s="239"/>
    </row>
    <row r="5" spans="2:13" ht="15" x14ac:dyDescent="0.25">
      <c r="B5" s="181" t="s">
        <v>158</v>
      </c>
      <c r="D5" s="1077" t="s">
        <v>157</v>
      </c>
      <c r="E5" s="1077"/>
      <c r="F5" s="169"/>
      <c r="G5" s="169"/>
      <c r="H5" s="1078" t="s">
        <v>156</v>
      </c>
      <c r="I5" s="1079"/>
      <c r="J5" s="169"/>
      <c r="L5" s="1077" t="s">
        <v>155</v>
      </c>
      <c r="M5" s="1077"/>
    </row>
    <row r="6" spans="2:13" ht="15" x14ac:dyDescent="0.25">
      <c r="B6" s="181" t="s">
        <v>154</v>
      </c>
      <c r="D6" s="238" t="s">
        <v>153</v>
      </c>
      <c r="E6" s="169"/>
      <c r="F6" s="169"/>
      <c r="G6" s="169"/>
      <c r="H6" s="1078" t="s">
        <v>152</v>
      </c>
      <c r="I6" s="1079"/>
      <c r="J6" s="1080"/>
      <c r="K6" s="1080"/>
      <c r="L6" s="1077" t="s">
        <v>151</v>
      </c>
      <c r="M6" s="1077"/>
    </row>
    <row r="7" spans="2:13" ht="15" x14ac:dyDescent="0.25">
      <c r="B7" s="181" t="s">
        <v>150</v>
      </c>
      <c r="D7" s="238" t="s">
        <v>149</v>
      </c>
      <c r="E7" s="169"/>
      <c r="F7" s="169"/>
      <c r="G7" s="169"/>
      <c r="H7" s="1081" t="s">
        <v>148</v>
      </c>
      <c r="I7" s="1079"/>
      <c r="J7" s="169"/>
      <c r="L7" s="1077" t="s">
        <v>147</v>
      </c>
      <c r="M7" s="1077"/>
    </row>
    <row r="8" spans="2:13" ht="15" x14ac:dyDescent="0.25">
      <c r="B8" s="167"/>
      <c r="H8" s="1078"/>
      <c r="I8" s="1079"/>
    </row>
    <row r="9" spans="2:13" ht="15" x14ac:dyDescent="0.25">
      <c r="B9" s="167" t="s">
        <v>144</v>
      </c>
      <c r="D9" s="237" t="s">
        <v>39</v>
      </c>
      <c r="F9" s="236"/>
      <c r="G9" s="236"/>
      <c r="H9" s="1078" t="s">
        <v>765</v>
      </c>
      <c r="I9" s="1079"/>
      <c r="J9" s="167"/>
      <c r="L9" s="235">
        <v>44</v>
      </c>
      <c r="M9" s="233" t="s">
        <v>145</v>
      </c>
    </row>
    <row r="10" spans="2:13" ht="15" x14ac:dyDescent="0.25">
      <c r="B10" s="167" t="s">
        <v>144</v>
      </c>
      <c r="D10" s="237" t="s">
        <v>39</v>
      </c>
      <c r="F10" s="236"/>
      <c r="G10" s="236"/>
      <c r="H10" s="1078" t="s">
        <v>146</v>
      </c>
      <c r="I10" s="1079"/>
      <c r="J10" s="167"/>
      <c r="L10" s="235">
        <v>42</v>
      </c>
      <c r="M10" s="233" t="s">
        <v>143</v>
      </c>
    </row>
    <row r="11" spans="2:13" ht="15" x14ac:dyDescent="0.25">
      <c r="H11" s="1078" t="s">
        <v>764</v>
      </c>
      <c r="I11" s="1079"/>
      <c r="J11" s="167"/>
      <c r="L11" s="234">
        <v>20</v>
      </c>
      <c r="M11" s="233" t="s">
        <v>142</v>
      </c>
    </row>
    <row r="12" spans="2:13" ht="15" x14ac:dyDescent="0.2">
      <c r="B12" s="232" t="s">
        <v>141</v>
      </c>
      <c r="C12" s="169"/>
      <c r="D12" s="1070"/>
      <c r="E12" s="1070"/>
      <c r="F12" s="169"/>
      <c r="G12" s="169"/>
      <c r="H12" s="169"/>
      <c r="I12" s="169"/>
      <c r="J12" s="169"/>
      <c r="K12" s="169"/>
      <c r="L12" s="169"/>
      <c r="M12" s="168"/>
    </row>
    <row r="13" spans="2:13" x14ac:dyDescent="0.2">
      <c r="B13" s="1071" t="s">
        <v>140</v>
      </c>
      <c r="C13" s="1072"/>
      <c r="D13" s="1072"/>
      <c r="E13" s="1072"/>
      <c r="F13" s="1072"/>
      <c r="G13" s="1072"/>
      <c r="H13" s="1072"/>
      <c r="I13" s="1072"/>
      <c r="J13" s="1072"/>
      <c r="K13" s="1072"/>
      <c r="L13" s="1072"/>
      <c r="M13" s="1073"/>
    </row>
    <row r="14" spans="2:13" x14ac:dyDescent="0.2">
      <c r="B14" s="169"/>
      <c r="C14" s="169"/>
      <c r="D14" s="169"/>
      <c r="E14" s="169"/>
      <c r="F14" s="169"/>
      <c r="G14" s="169"/>
      <c r="H14" s="169"/>
      <c r="I14" s="169"/>
      <c r="J14" s="169"/>
      <c r="K14" s="169"/>
      <c r="L14" s="169"/>
      <c r="M14" s="168"/>
    </row>
    <row r="15" spans="2:13" ht="15" x14ac:dyDescent="0.25">
      <c r="B15" s="169"/>
      <c r="C15" s="181" t="str">
        <f>H9</f>
        <v>Proposed Fee (FY 2016-17):</v>
      </c>
      <c r="D15" s="169"/>
      <c r="E15" s="227">
        <f>L9</f>
        <v>44</v>
      </c>
      <c r="F15" s="227"/>
      <c r="G15" s="227"/>
      <c r="H15" s="181" t="s">
        <v>763</v>
      </c>
      <c r="J15" s="181"/>
      <c r="K15" s="169"/>
      <c r="L15" s="41">
        <f>E15-E16</f>
        <v>2</v>
      </c>
      <c r="M15" s="168"/>
    </row>
    <row r="16" spans="2:13" ht="15" x14ac:dyDescent="0.25">
      <c r="B16" s="169"/>
      <c r="C16" s="181" t="str">
        <f>H10</f>
        <v>Proposed Fee (FY 2015-16):</v>
      </c>
      <c r="D16" s="169"/>
      <c r="E16" s="227">
        <f>L10</f>
        <v>42</v>
      </c>
      <c r="F16" s="227"/>
      <c r="G16" s="227"/>
      <c r="H16" s="181" t="s">
        <v>762</v>
      </c>
      <c r="J16" s="181"/>
      <c r="K16" s="169"/>
      <c r="L16" s="226">
        <f>L15/E16</f>
        <v>4.7619047619047616E-2</v>
      </c>
      <c r="M16" s="168"/>
    </row>
    <row r="17" spans="2:13" ht="15" x14ac:dyDescent="0.25">
      <c r="B17" s="169"/>
      <c r="C17" s="181" t="str">
        <f>H11</f>
        <v>Current Fee    (FY 2014-15):</v>
      </c>
      <c r="D17" s="169"/>
      <c r="E17" s="227">
        <f>L11</f>
        <v>20</v>
      </c>
      <c r="F17" s="227"/>
      <c r="G17" s="227"/>
      <c r="H17" s="181" t="s">
        <v>139</v>
      </c>
      <c r="J17" s="181"/>
      <c r="K17" s="169"/>
      <c r="L17" s="41">
        <f>E16-E17</f>
        <v>22</v>
      </c>
      <c r="M17" s="168"/>
    </row>
    <row r="18" spans="2:13" ht="15" x14ac:dyDescent="0.25">
      <c r="B18" s="169"/>
      <c r="C18" s="169"/>
      <c r="D18" s="169"/>
      <c r="E18" s="169"/>
      <c r="F18" s="169"/>
      <c r="G18" s="169"/>
      <c r="H18" s="181" t="s">
        <v>761</v>
      </c>
      <c r="J18" s="181"/>
      <c r="K18" s="169"/>
      <c r="L18" s="226">
        <f>L17/E17</f>
        <v>1.1000000000000001</v>
      </c>
      <c r="M18" s="168"/>
    </row>
    <row r="19" spans="2:13" ht="15" thickBot="1" x14ac:dyDescent="0.25">
      <c r="B19" s="231"/>
      <c r="C19" s="231"/>
      <c r="D19" s="231"/>
      <c r="E19" s="231"/>
      <c r="F19" s="231"/>
      <c r="G19" s="231"/>
      <c r="H19" s="231"/>
      <c r="I19" s="231"/>
      <c r="J19" s="231"/>
      <c r="K19" s="231"/>
      <c r="L19" s="231"/>
      <c r="M19" s="230"/>
    </row>
    <row r="20" spans="2:13" ht="15.75" thickTop="1" x14ac:dyDescent="0.25">
      <c r="B20" s="169"/>
      <c r="C20" s="836" t="s">
        <v>138</v>
      </c>
      <c r="D20" s="169"/>
      <c r="E20" s="229">
        <v>38</v>
      </c>
      <c r="F20" s="227"/>
      <c r="G20" s="227"/>
      <c r="H20" s="836" t="s">
        <v>137</v>
      </c>
      <c r="J20" s="836"/>
      <c r="K20" s="169"/>
      <c r="L20" s="228" t="s">
        <v>136</v>
      </c>
      <c r="M20" s="168"/>
    </row>
    <row r="21" spans="2:13" ht="15" x14ac:dyDescent="0.25">
      <c r="B21" s="169"/>
      <c r="C21" s="836" t="s">
        <v>135</v>
      </c>
      <c r="D21" s="169"/>
      <c r="E21" s="227">
        <f>E17-E20</f>
        <v>-18</v>
      </c>
      <c r="F21" s="227"/>
      <c r="G21" s="227"/>
      <c r="H21" s="181" t="s">
        <v>134</v>
      </c>
      <c r="J21" s="181"/>
      <c r="K21" s="169"/>
      <c r="L21" s="226">
        <f>E21/E20</f>
        <v>-0.47368421052631576</v>
      </c>
      <c r="M21" s="168"/>
    </row>
    <row r="22" spans="2:13" ht="15" thickBot="1" x14ac:dyDescent="0.25">
      <c r="B22" s="169"/>
      <c r="C22" s="169"/>
      <c r="D22" s="169"/>
      <c r="E22" s="169"/>
      <c r="F22" s="169"/>
      <c r="G22" s="169"/>
      <c r="H22" s="169"/>
      <c r="I22" s="169"/>
      <c r="J22" s="169"/>
      <c r="K22" s="169"/>
      <c r="L22" s="169"/>
      <c r="M22" s="168"/>
    </row>
    <row r="23" spans="2:13" ht="21" thickBot="1" x14ac:dyDescent="0.25">
      <c r="B23" s="1074" t="s">
        <v>127</v>
      </c>
      <c r="C23" s="1075"/>
      <c r="D23" s="1075"/>
      <c r="E23" s="1075"/>
      <c r="F23" s="1075"/>
      <c r="G23" s="1075"/>
      <c r="H23" s="1075"/>
      <c r="I23" s="1075"/>
      <c r="J23" s="1075"/>
      <c r="K23" s="1075"/>
      <c r="L23" s="1075"/>
      <c r="M23" s="1076"/>
    </row>
    <row r="24" spans="2:13" ht="15.75" thickBot="1" x14ac:dyDescent="0.3">
      <c r="B24" s="225"/>
      <c r="C24" s="1068" t="s">
        <v>126</v>
      </c>
      <c r="D24" s="1068"/>
      <c r="E24" s="1068"/>
      <c r="F24" s="224"/>
      <c r="G24" s="223"/>
      <c r="H24" s="169"/>
      <c r="I24" s="1068" t="s">
        <v>125</v>
      </c>
      <c r="J24" s="1068"/>
      <c r="K24" s="1068"/>
      <c r="L24" s="1068"/>
      <c r="M24" s="1069"/>
    </row>
    <row r="25" spans="2:13" ht="30.75" thickTop="1" x14ac:dyDescent="0.25">
      <c r="B25" s="195" t="s">
        <v>124</v>
      </c>
      <c r="C25" s="181" t="s">
        <v>123</v>
      </c>
      <c r="D25" s="169"/>
      <c r="E25" s="169"/>
      <c r="F25" s="201"/>
      <c r="G25" s="200"/>
      <c r="H25" s="179" t="s">
        <v>38</v>
      </c>
      <c r="I25" s="181" t="s">
        <v>96</v>
      </c>
      <c r="J25" s="204"/>
      <c r="K25" s="169"/>
      <c r="L25" s="215" t="s">
        <v>760</v>
      </c>
      <c r="M25" s="214" t="s">
        <v>122</v>
      </c>
    </row>
    <row r="26" spans="2:13" ht="15" x14ac:dyDescent="0.25">
      <c r="B26" s="183"/>
      <c r="C26" s="181" t="s">
        <v>121</v>
      </c>
      <c r="D26" s="169"/>
      <c r="E26" s="213">
        <v>5000</v>
      </c>
      <c r="F26" s="212"/>
      <c r="G26" s="211"/>
      <c r="H26" s="169"/>
      <c r="I26" s="199" t="s">
        <v>133</v>
      </c>
      <c r="J26" s="199"/>
      <c r="K26" s="169"/>
      <c r="L26" s="197">
        <f>G91*0.75</f>
        <v>313701.92307692312</v>
      </c>
      <c r="M26" s="196">
        <f>L26/$L$34</f>
        <v>0.59248161263960775</v>
      </c>
    </row>
    <row r="27" spans="2:13" x14ac:dyDescent="0.2">
      <c r="B27" s="183"/>
      <c r="C27" s="169"/>
      <c r="D27" s="169"/>
      <c r="E27" s="210"/>
      <c r="F27" s="209"/>
      <c r="G27" s="208"/>
      <c r="H27" s="169"/>
      <c r="I27" s="199" t="s">
        <v>132</v>
      </c>
      <c r="J27" s="199"/>
      <c r="K27" s="169"/>
      <c r="L27" s="197">
        <f>G91*0.25</f>
        <v>104567.3076923077</v>
      </c>
      <c r="M27" s="196">
        <f>L27/$L$34</f>
        <v>0.19749387087986925</v>
      </c>
    </row>
    <row r="28" spans="2:13" x14ac:dyDescent="0.2">
      <c r="B28" s="183"/>
      <c r="C28" s="169"/>
      <c r="D28" s="169"/>
      <c r="E28" s="210"/>
      <c r="F28" s="209"/>
      <c r="G28" s="208"/>
      <c r="H28" s="169"/>
      <c r="I28" s="199" t="s">
        <v>82</v>
      </c>
      <c r="J28" s="199"/>
      <c r="K28" s="169"/>
      <c r="L28" s="207">
        <f>C100</f>
        <v>15000</v>
      </c>
      <c r="M28" s="196">
        <f>L28/$L$34</f>
        <v>2.8330155271043312E-2</v>
      </c>
    </row>
    <row r="29" spans="2:13" x14ac:dyDescent="0.2">
      <c r="B29" s="183"/>
      <c r="C29" s="169"/>
      <c r="D29" s="169"/>
      <c r="E29" s="169"/>
      <c r="F29" s="201"/>
      <c r="G29" s="200"/>
      <c r="H29" s="169"/>
      <c r="I29" s="199" t="s">
        <v>118</v>
      </c>
      <c r="J29" s="199"/>
      <c r="K29" s="169"/>
      <c r="L29" s="206">
        <f>C108</f>
        <v>0</v>
      </c>
      <c r="M29" s="196">
        <f>L29/$L$34</f>
        <v>0</v>
      </c>
    </row>
    <row r="30" spans="2:13" x14ac:dyDescent="0.2">
      <c r="B30" s="183"/>
      <c r="C30" s="169"/>
      <c r="D30" s="169"/>
      <c r="E30" s="169"/>
      <c r="F30" s="201"/>
      <c r="G30" s="200"/>
      <c r="H30" s="169"/>
      <c r="I30" s="199" t="s">
        <v>117</v>
      </c>
      <c r="J30" s="199"/>
      <c r="K30" s="169"/>
      <c r="L30" s="206">
        <f>C116</f>
        <v>0</v>
      </c>
      <c r="M30" s="196">
        <f>L30/$L$34</f>
        <v>0</v>
      </c>
    </row>
    <row r="31" spans="2:13" ht="15" x14ac:dyDescent="0.25">
      <c r="B31" s="195" t="s">
        <v>116</v>
      </c>
      <c r="C31" s="181" t="s">
        <v>115</v>
      </c>
      <c r="D31" s="169"/>
      <c r="E31" s="205">
        <f>L10</f>
        <v>42</v>
      </c>
      <c r="F31" s="192"/>
      <c r="G31" s="191"/>
      <c r="H31" s="179" t="s">
        <v>114</v>
      </c>
      <c r="I31" s="181" t="s">
        <v>76</v>
      </c>
      <c r="J31" s="204"/>
      <c r="K31" s="194" t="s">
        <v>75</v>
      </c>
      <c r="L31" s="169"/>
      <c r="M31" s="175"/>
    </row>
    <row r="32" spans="2:13" x14ac:dyDescent="0.2">
      <c r="B32" s="222"/>
      <c r="C32" s="169"/>
      <c r="D32" s="169"/>
      <c r="E32" s="169"/>
      <c r="F32" s="201"/>
      <c r="G32" s="200"/>
      <c r="H32" s="169"/>
      <c r="I32" s="199" t="s">
        <v>113</v>
      </c>
      <c r="J32" s="199"/>
      <c r="K32" s="202">
        <f>B121</f>
        <v>0.2</v>
      </c>
      <c r="L32" s="197">
        <f>K32*($L$26+$L$27)</f>
        <v>83653.846153846171</v>
      </c>
      <c r="M32" s="196">
        <f>L32/$L$34</f>
        <v>0.15799509670389542</v>
      </c>
    </row>
    <row r="33" spans="2:13" x14ac:dyDescent="0.2">
      <c r="B33" s="183"/>
      <c r="C33" s="169"/>
      <c r="D33" s="169"/>
      <c r="E33" s="169"/>
      <c r="F33" s="201"/>
      <c r="G33" s="200"/>
      <c r="H33" s="169"/>
      <c r="I33" s="199" t="s">
        <v>112</v>
      </c>
      <c r="J33" s="199"/>
      <c r="K33" s="198">
        <v>0.03</v>
      </c>
      <c r="L33" s="207">
        <f>K33*($L$26+$L$27)</f>
        <v>12548.076923076924</v>
      </c>
      <c r="M33" s="196">
        <f>L33/$L$34</f>
        <v>2.3699264505584308E-2</v>
      </c>
    </row>
    <row r="34" spans="2:13" ht="15" x14ac:dyDescent="0.25">
      <c r="B34" s="195" t="s">
        <v>44</v>
      </c>
      <c r="C34" s="181" t="s">
        <v>131</v>
      </c>
      <c r="D34" s="169"/>
      <c r="E34" s="193">
        <f>E26*E31</f>
        <v>210000</v>
      </c>
      <c r="F34" s="192"/>
      <c r="G34" s="191"/>
      <c r="H34" s="179" t="s">
        <v>110</v>
      </c>
      <c r="I34" s="181" t="s">
        <v>130</v>
      </c>
      <c r="J34" s="181"/>
      <c r="K34" s="169"/>
      <c r="L34" s="190">
        <f>SUM(L26:L33)</f>
        <v>529471.15384615387</v>
      </c>
      <c r="M34" s="189">
        <f>L34/$L$34</f>
        <v>1</v>
      </c>
    </row>
    <row r="35" spans="2:13" ht="15" thickBot="1" x14ac:dyDescent="0.25">
      <c r="B35" s="174"/>
      <c r="C35" s="172"/>
      <c r="D35" s="172"/>
      <c r="E35" s="172"/>
      <c r="F35" s="188"/>
      <c r="G35" s="172"/>
      <c r="H35" s="172"/>
      <c r="I35" s="172"/>
      <c r="J35" s="172"/>
      <c r="K35" s="172"/>
      <c r="L35" s="172"/>
      <c r="M35" s="170"/>
    </row>
    <row r="36" spans="2:13" ht="15" x14ac:dyDescent="0.25">
      <c r="B36" s="179" t="s">
        <v>108</v>
      </c>
      <c r="C36" s="182" t="s">
        <v>759</v>
      </c>
      <c r="E36" s="187">
        <f>E34/L34</f>
        <v>0.39662217379460635</v>
      </c>
      <c r="M36" s="184"/>
    </row>
    <row r="37" spans="2:13" ht="15" x14ac:dyDescent="0.25">
      <c r="B37" s="179" t="s">
        <v>107</v>
      </c>
      <c r="C37" s="182" t="s">
        <v>129</v>
      </c>
      <c r="E37" s="186">
        <f>L34/E26</f>
        <v>105.89423076923077</v>
      </c>
      <c r="M37" s="184"/>
    </row>
    <row r="38" spans="2:13" ht="15" x14ac:dyDescent="0.25">
      <c r="B38" s="179" t="s">
        <v>105</v>
      </c>
      <c r="C38" s="182" t="s">
        <v>128</v>
      </c>
      <c r="E38" s="185">
        <f>E31-E37</f>
        <v>-63.894230769230774</v>
      </c>
      <c r="M38" s="184"/>
    </row>
    <row r="39" spans="2:13" ht="15" x14ac:dyDescent="0.25">
      <c r="B39" s="195"/>
      <c r="C39" s="221"/>
      <c r="D39" s="169"/>
      <c r="E39" s="182"/>
      <c r="F39" s="182"/>
      <c r="G39" s="182"/>
      <c r="H39" s="181"/>
      <c r="I39" s="169"/>
      <c r="J39" s="169"/>
      <c r="K39" s="169"/>
      <c r="L39" s="220"/>
      <c r="M39" s="184"/>
    </row>
    <row r="40" spans="2:13" ht="15" x14ac:dyDescent="0.25">
      <c r="B40" s="179" t="s">
        <v>103</v>
      </c>
      <c r="C40" s="181" t="s">
        <v>751</v>
      </c>
      <c r="D40" s="169"/>
      <c r="E40" s="169"/>
      <c r="F40" s="169"/>
      <c r="G40" s="169"/>
      <c r="H40" s="169"/>
      <c r="I40" s="169"/>
      <c r="J40" s="169"/>
      <c r="K40" s="169"/>
      <c r="L40" s="180">
        <f>L10*E26</f>
        <v>210000</v>
      </c>
      <c r="M40" s="175"/>
    </row>
    <row r="41" spans="2:13" ht="15" x14ac:dyDescent="0.25">
      <c r="B41" s="179" t="s">
        <v>102</v>
      </c>
      <c r="C41" s="181" t="s">
        <v>758</v>
      </c>
      <c r="D41" s="169"/>
      <c r="E41" s="169"/>
      <c r="F41" s="169"/>
      <c r="G41" s="169"/>
      <c r="H41" s="169"/>
      <c r="I41" s="169"/>
      <c r="J41" s="169"/>
      <c r="K41" s="169"/>
      <c r="L41" s="180">
        <f>L11*E26</f>
        <v>100000</v>
      </c>
      <c r="M41" s="175"/>
    </row>
    <row r="42" spans="2:13" ht="15.75" thickBot="1" x14ac:dyDescent="0.3">
      <c r="B42" s="179" t="s">
        <v>101</v>
      </c>
      <c r="C42" s="178" t="s">
        <v>757</v>
      </c>
      <c r="D42" s="177"/>
      <c r="E42" s="177"/>
      <c r="F42" s="177"/>
      <c r="G42" s="177"/>
      <c r="H42" s="177"/>
      <c r="I42" s="177"/>
      <c r="J42" s="177"/>
      <c r="K42" s="177"/>
      <c r="L42" s="176">
        <f>L40-L41</f>
        <v>110000</v>
      </c>
      <c r="M42" s="175"/>
    </row>
    <row r="43" spans="2:13" ht="18.75" thickTop="1" thickBot="1" x14ac:dyDescent="0.45">
      <c r="B43" s="174"/>
      <c r="C43" s="173"/>
      <c r="D43" s="172"/>
      <c r="E43" s="172"/>
      <c r="F43" s="172"/>
      <c r="G43" s="172"/>
      <c r="H43" s="172"/>
      <c r="I43" s="172"/>
      <c r="J43" s="172"/>
      <c r="K43" s="172"/>
      <c r="L43" s="219"/>
      <c r="M43" s="170"/>
    </row>
    <row r="44" spans="2:13" ht="15.75" thickBot="1" x14ac:dyDescent="0.3">
      <c r="C44" s="836"/>
      <c r="D44" s="169"/>
      <c r="E44" s="169"/>
      <c r="F44" s="169"/>
      <c r="G44" s="169"/>
      <c r="H44" s="169"/>
      <c r="I44" s="169"/>
      <c r="J44" s="169"/>
      <c r="K44" s="169"/>
      <c r="L44" s="218"/>
    </row>
    <row r="45" spans="2:13" ht="21" thickBot="1" x14ac:dyDescent="0.25">
      <c r="B45" s="1074" t="s">
        <v>756</v>
      </c>
      <c r="C45" s="1075"/>
      <c r="D45" s="1075"/>
      <c r="E45" s="1075"/>
      <c r="F45" s="1075"/>
      <c r="G45" s="1075"/>
      <c r="H45" s="1075"/>
      <c r="I45" s="1075"/>
      <c r="J45" s="1075"/>
      <c r="K45" s="1075"/>
      <c r="L45" s="1075"/>
      <c r="M45" s="1076"/>
    </row>
    <row r="46" spans="2:13" ht="15.75" thickBot="1" x14ac:dyDescent="0.25">
      <c r="B46" s="217"/>
      <c r="C46" s="1067" t="s">
        <v>126</v>
      </c>
      <c r="D46" s="1067"/>
      <c r="E46" s="1067"/>
      <c r="F46" s="169"/>
      <c r="G46" s="169"/>
      <c r="H46" s="216"/>
      <c r="I46" s="1068" t="s">
        <v>755</v>
      </c>
      <c r="J46" s="1068"/>
      <c r="K46" s="1068"/>
      <c r="L46" s="1068"/>
      <c r="M46" s="1069"/>
    </row>
    <row r="47" spans="2:13" ht="30.75" thickTop="1" x14ac:dyDescent="0.25">
      <c r="B47" s="195" t="s">
        <v>124</v>
      </c>
      <c r="C47" s="181" t="s">
        <v>123</v>
      </c>
      <c r="D47" s="194"/>
      <c r="E47" s="169"/>
      <c r="F47" s="201"/>
      <c r="G47" s="200"/>
      <c r="H47" s="179" t="s">
        <v>38</v>
      </c>
      <c r="I47" s="181" t="s">
        <v>96</v>
      </c>
      <c r="J47" s="204"/>
      <c r="K47" s="169"/>
      <c r="L47" s="215" t="s">
        <v>754</v>
      </c>
      <c r="M47" s="214" t="s">
        <v>122</v>
      </c>
    </row>
    <row r="48" spans="2:13" ht="15" x14ac:dyDescent="0.25">
      <c r="B48" s="183"/>
      <c r="C48" s="181" t="s">
        <v>121</v>
      </c>
      <c r="D48" s="169"/>
      <c r="E48" s="213">
        <v>5000</v>
      </c>
      <c r="F48" s="212"/>
      <c r="G48" s="211"/>
      <c r="H48" s="169"/>
      <c r="I48" s="199" t="s">
        <v>120</v>
      </c>
      <c r="J48" s="199"/>
      <c r="K48" s="169"/>
      <c r="L48" s="197">
        <f>'[8]Form 2C - Cost Recovery'!F144*0.75</f>
        <v>0</v>
      </c>
      <c r="M48" s="196" t="e">
        <f>L48/$L$56</f>
        <v>#DIV/0!</v>
      </c>
    </row>
    <row r="49" spans="2:13" x14ac:dyDescent="0.2">
      <c r="B49" s="183"/>
      <c r="C49" s="169"/>
      <c r="D49" s="169"/>
      <c r="E49" s="210"/>
      <c r="F49" s="209"/>
      <c r="G49" s="208"/>
      <c r="H49" s="169"/>
      <c r="I49" s="199" t="s">
        <v>119</v>
      </c>
      <c r="J49" s="199"/>
      <c r="K49" s="169"/>
      <c r="L49" s="197">
        <f>'[8]Form 2C - Cost Recovery'!F145*0.25</f>
        <v>0</v>
      </c>
      <c r="M49" s="196" t="e">
        <f>L49/$L$56</f>
        <v>#DIV/0!</v>
      </c>
    </row>
    <row r="50" spans="2:13" x14ac:dyDescent="0.2">
      <c r="B50" s="183"/>
      <c r="C50" s="169"/>
      <c r="D50" s="169"/>
      <c r="E50" s="210"/>
      <c r="F50" s="209"/>
      <c r="G50" s="208"/>
      <c r="H50" s="169"/>
      <c r="I50" s="199" t="s">
        <v>82</v>
      </c>
      <c r="J50" s="199"/>
      <c r="K50" s="169"/>
      <c r="L50" s="207">
        <f>'[8]Form 2C - Cost Recovery'!B153</f>
        <v>0</v>
      </c>
      <c r="M50" s="196" t="e">
        <f>L50/$L$56</f>
        <v>#DIV/0!</v>
      </c>
    </row>
    <row r="51" spans="2:13" x14ac:dyDescent="0.2">
      <c r="B51" s="183"/>
      <c r="C51" s="169"/>
      <c r="D51" s="169"/>
      <c r="E51" s="169"/>
      <c r="F51" s="201"/>
      <c r="G51" s="200"/>
      <c r="H51" s="169"/>
      <c r="I51" s="199" t="s">
        <v>118</v>
      </c>
      <c r="J51" s="199"/>
      <c r="K51" s="169"/>
      <c r="L51" s="206">
        <f>'[8]Form 2C - Cost Recovery'!B161</f>
        <v>0</v>
      </c>
      <c r="M51" s="196" t="e">
        <f>L51/$L$56</f>
        <v>#DIV/0!</v>
      </c>
    </row>
    <row r="52" spans="2:13" x14ac:dyDescent="0.2">
      <c r="B52" s="183"/>
      <c r="C52" s="169"/>
      <c r="D52" s="169"/>
      <c r="E52" s="169"/>
      <c r="F52" s="201"/>
      <c r="G52" s="200"/>
      <c r="H52" s="169"/>
      <c r="I52" s="199" t="s">
        <v>117</v>
      </c>
      <c r="J52" s="199"/>
      <c r="K52" s="169"/>
      <c r="L52" s="206">
        <f>'[8]Form 2C - Cost Recovery'!B169</f>
        <v>0</v>
      </c>
      <c r="M52" s="196">
        <f>L52/$L$34</f>
        <v>0</v>
      </c>
    </row>
    <row r="53" spans="2:13" ht="15" x14ac:dyDescent="0.25">
      <c r="B53" s="195" t="s">
        <v>116</v>
      </c>
      <c r="C53" s="181" t="s">
        <v>115</v>
      </c>
      <c r="D53" s="194"/>
      <c r="E53" s="205">
        <f>L9</f>
        <v>44</v>
      </c>
      <c r="F53" s="192"/>
      <c r="G53" s="191"/>
      <c r="H53" s="179" t="s">
        <v>114</v>
      </c>
      <c r="I53" s="181" t="s">
        <v>76</v>
      </c>
      <c r="J53" s="204"/>
      <c r="K53" s="194" t="s">
        <v>75</v>
      </c>
      <c r="L53" s="169"/>
      <c r="M53" s="175"/>
    </row>
    <row r="54" spans="2:13" x14ac:dyDescent="0.2">
      <c r="B54" s="183"/>
      <c r="C54" s="169"/>
      <c r="D54" s="203"/>
      <c r="E54" s="169"/>
      <c r="F54" s="201"/>
      <c r="G54" s="200"/>
      <c r="H54" s="169"/>
      <c r="I54" s="199" t="s">
        <v>113</v>
      </c>
      <c r="J54" s="199"/>
      <c r="K54" s="202">
        <f>B175</f>
        <v>0</v>
      </c>
      <c r="L54" s="197">
        <f>K54*($L$48+$L$49)</f>
        <v>0</v>
      </c>
      <c r="M54" s="196" t="e">
        <f>L54/$L$56</f>
        <v>#DIV/0!</v>
      </c>
    </row>
    <row r="55" spans="2:13" x14ac:dyDescent="0.2">
      <c r="B55" s="183"/>
      <c r="C55" s="169"/>
      <c r="D55" s="169"/>
      <c r="E55" s="169"/>
      <c r="F55" s="201"/>
      <c r="G55" s="200"/>
      <c r="H55" s="169"/>
      <c r="I55" s="199" t="s">
        <v>112</v>
      </c>
      <c r="J55" s="199"/>
      <c r="K55" s="198">
        <v>0.03</v>
      </c>
      <c r="L55" s="197">
        <f>K55*($L$48+$L$49)</f>
        <v>0</v>
      </c>
      <c r="M55" s="196" t="e">
        <f>L55/$L$56</f>
        <v>#DIV/0!</v>
      </c>
    </row>
    <row r="56" spans="2:13" ht="15" x14ac:dyDescent="0.25">
      <c r="B56" s="195" t="s">
        <v>44</v>
      </c>
      <c r="C56" s="181" t="s">
        <v>111</v>
      </c>
      <c r="D56" s="194"/>
      <c r="E56" s="193">
        <f>E48*E53</f>
        <v>220000</v>
      </c>
      <c r="F56" s="192"/>
      <c r="G56" s="191"/>
      <c r="H56" s="179" t="s">
        <v>110</v>
      </c>
      <c r="I56" s="181" t="s">
        <v>109</v>
      </c>
      <c r="J56" s="181"/>
      <c r="K56" s="169"/>
      <c r="L56" s="190">
        <f>SUM(L48:L55)</f>
        <v>0</v>
      </c>
      <c r="M56" s="189" t="e">
        <f>L56/$L$56</f>
        <v>#DIV/0!</v>
      </c>
    </row>
    <row r="57" spans="2:13" ht="15" thickBot="1" x14ac:dyDescent="0.25">
      <c r="B57" s="174"/>
      <c r="C57" s="172"/>
      <c r="D57" s="172"/>
      <c r="E57" s="172"/>
      <c r="F57" s="188"/>
      <c r="G57" s="172"/>
      <c r="H57" s="172"/>
      <c r="I57" s="172"/>
      <c r="J57" s="172"/>
      <c r="K57" s="172"/>
      <c r="L57" s="172"/>
      <c r="M57" s="170"/>
    </row>
    <row r="58" spans="2:13" ht="15" x14ac:dyDescent="0.25">
      <c r="B58" s="179" t="s">
        <v>108</v>
      </c>
      <c r="C58" s="836" t="s">
        <v>753</v>
      </c>
      <c r="D58" s="179"/>
      <c r="E58" s="187" t="e">
        <f>E56/L56</f>
        <v>#DIV/0!</v>
      </c>
      <c r="F58" s="169"/>
      <c r="G58" s="169"/>
      <c r="L58" s="169"/>
      <c r="M58" s="184"/>
    </row>
    <row r="59" spans="2:13" ht="15" x14ac:dyDescent="0.25">
      <c r="B59" s="179" t="s">
        <v>107</v>
      </c>
      <c r="C59" s="836" t="s">
        <v>106</v>
      </c>
      <c r="D59" s="179"/>
      <c r="E59" s="186">
        <f>L56/E48</f>
        <v>0</v>
      </c>
      <c r="F59" s="169"/>
      <c r="G59" s="169"/>
      <c r="L59" s="169"/>
      <c r="M59" s="184"/>
    </row>
    <row r="60" spans="2:13" ht="15" x14ac:dyDescent="0.25">
      <c r="B60" s="179" t="s">
        <v>105</v>
      </c>
      <c r="C60" s="836" t="s">
        <v>104</v>
      </c>
      <c r="D60" s="179"/>
      <c r="E60" s="185">
        <f>E53-E59</f>
        <v>44</v>
      </c>
      <c r="F60" s="169"/>
      <c r="G60" s="169"/>
      <c r="L60" s="169"/>
      <c r="M60" s="184"/>
    </row>
    <row r="61" spans="2:13" ht="15" x14ac:dyDescent="0.25">
      <c r="B61" s="183"/>
      <c r="C61" s="169"/>
      <c r="D61" s="169"/>
      <c r="E61" s="182"/>
      <c r="F61" s="182"/>
      <c r="G61" s="182"/>
      <c r="H61" s="181"/>
      <c r="I61" s="169"/>
      <c r="J61" s="169"/>
      <c r="K61" s="169"/>
      <c r="L61" s="169"/>
      <c r="M61" s="175"/>
    </row>
    <row r="62" spans="2:13" ht="15" x14ac:dyDescent="0.25">
      <c r="B62" s="179" t="s">
        <v>103</v>
      </c>
      <c r="C62" s="181" t="s">
        <v>752</v>
      </c>
      <c r="D62" s="169"/>
      <c r="E62" s="169"/>
      <c r="F62" s="169"/>
      <c r="G62" s="169"/>
      <c r="H62" s="169"/>
      <c r="I62" s="169"/>
      <c r="J62" s="169"/>
      <c r="K62" s="169"/>
      <c r="L62" s="180">
        <f>L9*E48</f>
        <v>220000</v>
      </c>
      <c r="M62" s="175"/>
    </row>
    <row r="63" spans="2:13" ht="15" x14ac:dyDescent="0.25">
      <c r="B63" s="179" t="s">
        <v>102</v>
      </c>
      <c r="C63" s="181" t="s">
        <v>751</v>
      </c>
      <c r="D63" s="169"/>
      <c r="E63" s="169"/>
      <c r="F63" s="169"/>
      <c r="G63" s="169"/>
      <c r="H63" s="169"/>
      <c r="I63" s="169"/>
      <c r="J63" s="169"/>
      <c r="K63" s="169"/>
      <c r="L63" s="180">
        <f>L10*E26</f>
        <v>210000</v>
      </c>
      <c r="M63" s="175"/>
    </row>
    <row r="64" spans="2:13" ht="15.75" thickBot="1" x14ac:dyDescent="0.3">
      <c r="B64" s="179" t="s">
        <v>101</v>
      </c>
      <c r="C64" s="178" t="s">
        <v>750</v>
      </c>
      <c r="D64" s="177"/>
      <c r="E64" s="177"/>
      <c r="F64" s="177"/>
      <c r="G64" s="177"/>
      <c r="H64" s="177"/>
      <c r="I64" s="177"/>
      <c r="J64" s="177"/>
      <c r="K64" s="177"/>
      <c r="L64" s="176">
        <f>L62-L63</f>
        <v>10000</v>
      </c>
      <c r="M64" s="175"/>
    </row>
    <row r="65" spans="2:19" ht="16.5" thickTop="1" thickBot="1" x14ac:dyDescent="0.3">
      <c r="B65" s="174"/>
      <c r="C65" s="173"/>
      <c r="D65" s="172"/>
      <c r="E65" s="172"/>
      <c r="F65" s="172"/>
      <c r="G65" s="172"/>
      <c r="H65" s="172"/>
      <c r="I65" s="172"/>
      <c r="J65" s="172"/>
      <c r="K65" s="172"/>
      <c r="L65" s="171"/>
      <c r="M65" s="170"/>
    </row>
    <row r="66" spans="2:19" ht="19.5" customHeight="1" x14ac:dyDescent="0.2">
      <c r="B66" s="169"/>
      <c r="D66" s="169"/>
      <c r="E66" s="169"/>
      <c r="F66" s="169"/>
      <c r="G66" s="169"/>
      <c r="H66" s="169"/>
      <c r="I66" s="169"/>
      <c r="J66" s="169"/>
      <c r="K66" s="169"/>
      <c r="L66" s="169"/>
      <c r="M66" s="168"/>
    </row>
    <row r="71" spans="2:19" ht="15" x14ac:dyDescent="0.25">
      <c r="B71" s="167" t="s">
        <v>749</v>
      </c>
    </row>
    <row r="72" spans="2:19" ht="15" thickBot="1" x14ac:dyDescent="0.25"/>
    <row r="73" spans="2:19" ht="21" thickBot="1" x14ac:dyDescent="0.25">
      <c r="B73" s="159" t="s">
        <v>97</v>
      </c>
      <c r="C73" s="158"/>
      <c r="D73" s="158"/>
      <c r="E73" s="158"/>
      <c r="F73" s="158"/>
      <c r="G73" s="158"/>
      <c r="H73" s="158"/>
      <c r="I73" s="158"/>
      <c r="J73" s="158"/>
      <c r="K73" s="158"/>
      <c r="L73" s="157"/>
      <c r="M73" s="86"/>
      <c r="N73" s="86"/>
      <c r="O73" s="86"/>
      <c r="P73" s="86"/>
      <c r="Q73" s="86"/>
      <c r="R73" s="86"/>
      <c r="S73" s="86"/>
    </row>
    <row r="74" spans="2:19" ht="20.25" x14ac:dyDescent="0.2">
      <c r="B74" s="156" t="s">
        <v>96</v>
      </c>
      <c r="C74" s="155"/>
      <c r="D74" s="154"/>
      <c r="E74" s="154"/>
      <c r="F74" s="154"/>
      <c r="G74" s="154"/>
      <c r="H74" s="154"/>
      <c r="I74" s="154"/>
      <c r="J74" s="154"/>
      <c r="K74" s="154"/>
      <c r="L74" s="154"/>
      <c r="M74" s="86"/>
      <c r="N74" s="86"/>
      <c r="O74" s="86"/>
      <c r="P74" s="86"/>
      <c r="Q74" s="86"/>
      <c r="R74" s="86"/>
      <c r="S74" s="86"/>
    </row>
    <row r="75" spans="2:19" ht="20.25" x14ac:dyDescent="0.2">
      <c r="B75" s="102" t="s">
        <v>95</v>
      </c>
      <c r="C75" s="97"/>
      <c r="D75" s="97"/>
      <c r="E75" s="97"/>
      <c r="F75" s="97"/>
      <c r="G75" s="97"/>
      <c r="H75" s="86"/>
      <c r="I75" s="133"/>
      <c r="J75" s="133"/>
      <c r="K75" s="133"/>
      <c r="L75" s="133"/>
      <c r="M75" s="86"/>
      <c r="N75" s="86"/>
      <c r="O75" s="86"/>
      <c r="P75" s="86"/>
      <c r="Q75" s="86"/>
      <c r="R75" s="86"/>
      <c r="S75" s="86"/>
    </row>
    <row r="76" spans="2:19" ht="20.25" x14ac:dyDescent="0.2">
      <c r="B76" s="87" t="s">
        <v>94</v>
      </c>
      <c r="C76" s="87"/>
      <c r="D76" s="87"/>
      <c r="E76" s="87"/>
      <c r="F76" s="87"/>
      <c r="G76" s="87"/>
      <c r="H76" s="103"/>
      <c r="I76" s="153"/>
      <c r="J76" s="133"/>
      <c r="K76" s="133"/>
      <c r="L76" s="133"/>
      <c r="M76" s="86"/>
      <c r="N76" s="86"/>
      <c r="O76" s="86"/>
      <c r="P76" s="86"/>
      <c r="Q76" s="86"/>
      <c r="R76" s="86"/>
      <c r="S76" s="86"/>
    </row>
    <row r="77" spans="2:19" ht="20.25" x14ac:dyDescent="0.2">
      <c r="B77" s="87" t="s">
        <v>93</v>
      </c>
      <c r="C77" s="87"/>
      <c r="D77" s="87"/>
      <c r="E77" s="87"/>
      <c r="F77" s="87"/>
      <c r="G77" s="87"/>
      <c r="H77" s="103"/>
      <c r="I77" s="153"/>
      <c r="J77" s="133"/>
      <c r="K77" s="133"/>
      <c r="L77" s="133"/>
      <c r="M77" s="86"/>
      <c r="N77" s="86"/>
      <c r="O77" s="86"/>
      <c r="P77" s="86"/>
      <c r="Q77" s="86"/>
      <c r="R77" s="86"/>
      <c r="S77" s="86"/>
    </row>
    <row r="78" spans="2:19" ht="20.25" x14ac:dyDescent="0.2">
      <c r="B78" s="101"/>
      <c r="C78" s="101"/>
      <c r="D78" s="101"/>
      <c r="E78" s="101"/>
      <c r="F78" s="101"/>
      <c r="G78" s="101"/>
      <c r="H78" s="100"/>
      <c r="I78" s="133"/>
      <c r="J78" s="133"/>
      <c r="K78" s="133"/>
      <c r="L78" s="133"/>
      <c r="M78" s="100"/>
      <c r="N78" s="100"/>
      <c r="O78" s="100"/>
      <c r="P78" s="100"/>
      <c r="Q78" s="100"/>
      <c r="R78" s="100"/>
      <c r="S78" s="100"/>
    </row>
    <row r="79" spans="2:19" ht="51" x14ac:dyDescent="0.2">
      <c r="B79" s="132" t="s">
        <v>92</v>
      </c>
      <c r="C79" s="132" t="s">
        <v>87</v>
      </c>
      <c r="D79" s="152" t="s">
        <v>91</v>
      </c>
      <c r="E79" s="151"/>
      <c r="F79" s="150"/>
      <c r="G79" s="149"/>
      <c r="H79" s="131" t="s">
        <v>90</v>
      </c>
      <c r="I79" s="130"/>
      <c r="J79" s="130"/>
      <c r="K79" s="130"/>
      <c r="L79" s="130"/>
      <c r="M79" s="130"/>
      <c r="N79" s="130"/>
      <c r="O79" s="130"/>
      <c r="P79" s="130"/>
      <c r="Q79" s="130"/>
      <c r="R79" s="130"/>
      <c r="S79" s="130"/>
    </row>
    <row r="80" spans="2:19" ht="15" x14ac:dyDescent="0.25">
      <c r="B80" s="148">
        <v>1234</v>
      </c>
      <c r="C80" s="148" t="s">
        <v>100</v>
      </c>
      <c r="D80" s="1085" t="s">
        <v>99</v>
      </c>
      <c r="E80" s="1086"/>
      <c r="F80" s="1086"/>
      <c r="G80" s="1087"/>
      <c r="H80" s="166">
        <v>1.2</v>
      </c>
      <c r="I80" s="86"/>
      <c r="J80" s="86"/>
      <c r="K80" s="86"/>
      <c r="L80" s="86"/>
      <c r="M80" s="86"/>
      <c r="N80" s="86"/>
      <c r="O80" s="86"/>
      <c r="P80" s="86"/>
      <c r="Q80" s="86"/>
      <c r="R80" s="86"/>
      <c r="S80" s="86"/>
    </row>
    <row r="81" spans="2:19" ht="15" x14ac:dyDescent="0.25">
      <c r="B81" s="146"/>
      <c r="C81" s="146"/>
      <c r="D81" s="1097"/>
      <c r="E81" s="1098"/>
      <c r="F81" s="1098"/>
      <c r="G81" s="1099"/>
      <c r="H81" s="163"/>
      <c r="I81" s="86"/>
      <c r="J81" s="86"/>
      <c r="K81" s="86"/>
      <c r="L81" s="86"/>
      <c r="M81" s="86"/>
      <c r="N81" s="86"/>
      <c r="O81" s="86"/>
      <c r="P81" s="86"/>
      <c r="Q81" s="86"/>
      <c r="R81" s="86"/>
      <c r="S81" s="86"/>
    </row>
    <row r="82" spans="2:19" ht="15" x14ac:dyDescent="0.25">
      <c r="B82" s="165"/>
      <c r="C82" s="164"/>
      <c r="D82" s="1097"/>
      <c r="E82" s="1098"/>
      <c r="F82" s="1098"/>
      <c r="G82" s="1099"/>
      <c r="H82" s="163"/>
      <c r="I82" s="86"/>
      <c r="J82" s="86"/>
      <c r="K82" s="86"/>
      <c r="L82" s="86"/>
      <c r="M82" s="86"/>
      <c r="N82" s="86"/>
      <c r="O82" s="86"/>
      <c r="P82" s="86"/>
      <c r="Q82" s="86"/>
      <c r="R82" s="86"/>
      <c r="S82" s="86"/>
    </row>
    <row r="83" spans="2:19" ht="15" x14ac:dyDescent="0.25">
      <c r="B83" s="162"/>
      <c r="C83" s="161"/>
      <c r="D83" s="1088"/>
      <c r="E83" s="1089"/>
      <c r="F83" s="1089"/>
      <c r="G83" s="1090"/>
      <c r="H83" s="160"/>
      <c r="I83" s="86"/>
      <c r="J83" s="86"/>
      <c r="K83" s="86"/>
      <c r="L83" s="86"/>
      <c r="M83" s="86"/>
      <c r="N83" s="86"/>
      <c r="O83" s="86"/>
      <c r="P83" s="86"/>
      <c r="Q83" s="86"/>
      <c r="R83" s="86"/>
      <c r="S83" s="86"/>
    </row>
    <row r="84" spans="2:19" ht="15" x14ac:dyDescent="0.25">
      <c r="B84" s="139"/>
      <c r="C84" s="138"/>
      <c r="D84" s="137"/>
      <c r="E84" s="137"/>
      <c r="F84" s="136"/>
      <c r="G84" s="136"/>
      <c r="H84" s="135"/>
      <c r="I84" s="835"/>
      <c r="J84" s="835"/>
      <c r="K84" s="134"/>
      <c r="L84" s="86"/>
      <c r="M84" s="86"/>
      <c r="N84" s="86"/>
      <c r="O84" s="86"/>
      <c r="P84" s="86"/>
      <c r="Q84" s="86"/>
      <c r="R84" s="86"/>
      <c r="S84" s="86"/>
    </row>
    <row r="85" spans="2:19" ht="20.25" x14ac:dyDescent="0.2">
      <c r="B85" s="87" t="s">
        <v>89</v>
      </c>
      <c r="C85" s="87"/>
      <c r="D85" s="87"/>
      <c r="E85" s="87"/>
      <c r="F85" s="87"/>
      <c r="G85" s="87"/>
      <c r="H85" s="87"/>
      <c r="I85" s="87"/>
      <c r="J85" s="133"/>
      <c r="K85" s="133"/>
      <c r="L85" s="86"/>
      <c r="M85" s="86"/>
      <c r="N85" s="86"/>
      <c r="O85" s="86"/>
      <c r="P85" s="86"/>
      <c r="Q85" s="86"/>
      <c r="R85" s="86"/>
      <c r="S85" s="86"/>
    </row>
    <row r="86" spans="2:19" ht="38.25" x14ac:dyDescent="0.2">
      <c r="B86" s="131" t="s">
        <v>88</v>
      </c>
      <c r="C86" s="131" t="s">
        <v>87</v>
      </c>
      <c r="D86" s="132" t="s">
        <v>86</v>
      </c>
      <c r="E86" s="131" t="s">
        <v>85</v>
      </c>
      <c r="F86" s="131" t="s">
        <v>84</v>
      </c>
      <c r="G86" s="131" t="s">
        <v>83</v>
      </c>
      <c r="H86" s="86"/>
      <c r="I86" s="86"/>
      <c r="J86" s="86"/>
      <c r="K86" s="86"/>
      <c r="L86" s="130"/>
      <c r="M86" s="130"/>
      <c r="N86" s="130"/>
      <c r="O86" s="130"/>
      <c r="P86" s="130"/>
      <c r="Q86" s="130"/>
      <c r="R86" s="130"/>
      <c r="S86" s="130"/>
    </row>
    <row r="87" spans="2:19" x14ac:dyDescent="0.2">
      <c r="B87" s="129">
        <f t="shared" ref="B87:C90" si="0">B80</f>
        <v>1234</v>
      </c>
      <c r="C87" s="128" t="str">
        <f t="shared" si="0"/>
        <v>Test</v>
      </c>
      <c r="D87" s="127">
        <v>145000</v>
      </c>
      <c r="E87" s="126">
        <f>H80*'[8]Form 2C - Cost Recovery'!$D$25</f>
        <v>6000</v>
      </c>
      <c r="F87" s="125">
        <f>D87/2080</f>
        <v>69.711538461538467</v>
      </c>
      <c r="G87" s="124">
        <f>$E87*F87</f>
        <v>418269.23076923081</v>
      </c>
      <c r="H87" s="86"/>
      <c r="I87" s="86"/>
      <c r="J87" s="86"/>
      <c r="K87" s="86"/>
      <c r="L87" s="86"/>
      <c r="M87" s="86"/>
      <c r="N87" s="86"/>
      <c r="O87" s="86"/>
      <c r="P87" s="86"/>
      <c r="Q87" s="86"/>
      <c r="R87" s="86"/>
      <c r="S87" s="86"/>
    </row>
    <row r="88" spans="2:19" x14ac:dyDescent="0.2">
      <c r="B88" s="119">
        <f t="shared" si="0"/>
        <v>0</v>
      </c>
      <c r="C88" s="123">
        <f t="shared" si="0"/>
        <v>0</v>
      </c>
      <c r="D88" s="122"/>
      <c r="E88" s="121">
        <f>H81*'[8]Form 2C - Cost Recovery'!$D$25</f>
        <v>0</v>
      </c>
      <c r="F88" s="115">
        <f>D88/2080</f>
        <v>0</v>
      </c>
      <c r="G88" s="120">
        <f>$E88*F88</f>
        <v>0</v>
      </c>
      <c r="H88" s="86"/>
      <c r="I88" s="86"/>
      <c r="J88" s="86"/>
      <c r="K88" s="86"/>
      <c r="L88" s="86"/>
      <c r="M88" s="86"/>
      <c r="N88" s="86"/>
      <c r="O88" s="86"/>
      <c r="P88" s="86"/>
      <c r="Q88" s="86"/>
      <c r="R88" s="86"/>
      <c r="S88" s="86"/>
    </row>
    <row r="89" spans="2:19" x14ac:dyDescent="0.2">
      <c r="B89" s="119">
        <f t="shared" si="0"/>
        <v>0</v>
      </c>
      <c r="C89" s="123">
        <f t="shared" si="0"/>
        <v>0</v>
      </c>
      <c r="D89" s="122"/>
      <c r="E89" s="121">
        <f>H82*'[8]Form 2C - Cost Recovery'!$D$25</f>
        <v>0</v>
      </c>
      <c r="F89" s="115">
        <f>D89/2080</f>
        <v>0</v>
      </c>
      <c r="G89" s="120">
        <f>$E89*F89</f>
        <v>0</v>
      </c>
      <c r="H89" s="86"/>
      <c r="I89" s="86"/>
      <c r="J89" s="86"/>
      <c r="K89" s="86"/>
      <c r="L89" s="86"/>
      <c r="M89" s="86"/>
      <c r="N89" s="86"/>
      <c r="O89" s="86"/>
      <c r="P89" s="86"/>
      <c r="Q89" s="86"/>
      <c r="R89" s="86"/>
      <c r="S89" s="86"/>
    </row>
    <row r="90" spans="2:19" x14ac:dyDescent="0.2">
      <c r="B90" s="119">
        <f t="shared" si="0"/>
        <v>0</v>
      </c>
      <c r="C90" s="118">
        <f t="shared" si="0"/>
        <v>0</v>
      </c>
      <c r="D90" s="117"/>
      <c r="E90" s="116">
        <f>H83*'[8]Form 2C - Cost Recovery'!$D$25</f>
        <v>0</v>
      </c>
      <c r="F90" s="115">
        <f>D90/2080</f>
        <v>0</v>
      </c>
      <c r="G90" s="114">
        <f>$E90*F90</f>
        <v>0</v>
      </c>
      <c r="H90" s="86"/>
      <c r="I90" s="86"/>
      <c r="J90" s="86"/>
      <c r="K90" s="86"/>
      <c r="L90" s="86"/>
      <c r="M90" s="86"/>
      <c r="N90" s="86"/>
      <c r="O90" s="86"/>
      <c r="P90" s="86"/>
      <c r="Q90" s="86"/>
      <c r="R90" s="86"/>
      <c r="S90" s="86"/>
    </row>
    <row r="91" spans="2:19" x14ac:dyDescent="0.2">
      <c r="B91" s="113"/>
      <c r="C91" s="113"/>
      <c r="D91" s="86"/>
      <c r="E91" s="112"/>
      <c r="F91" s="111" t="s">
        <v>77</v>
      </c>
      <c r="G91" s="110">
        <f>SUM(G87:G90)</f>
        <v>418269.23076923081</v>
      </c>
      <c r="H91" s="86"/>
      <c r="I91" s="86"/>
      <c r="J91" s="86"/>
      <c r="K91" s="86"/>
      <c r="L91" s="86"/>
      <c r="M91" s="86"/>
      <c r="N91" s="86"/>
      <c r="O91" s="86"/>
      <c r="P91" s="86"/>
      <c r="Q91" s="86"/>
      <c r="R91" s="86"/>
      <c r="S91" s="86"/>
    </row>
    <row r="92" spans="2:19" x14ac:dyDescent="0.2">
      <c r="B92" s="109"/>
      <c r="C92" s="108"/>
      <c r="D92" s="107"/>
      <c r="E92" s="106"/>
      <c r="F92" s="106"/>
      <c r="G92" s="105"/>
      <c r="H92" s="86"/>
      <c r="I92" s="86"/>
      <c r="J92" s="86"/>
      <c r="K92" s="86"/>
      <c r="L92" s="86"/>
      <c r="M92" s="86"/>
      <c r="N92" s="86"/>
      <c r="O92" s="86"/>
      <c r="P92" s="86"/>
      <c r="Q92" s="86"/>
      <c r="R92" s="86"/>
      <c r="S92" s="86"/>
    </row>
    <row r="93" spans="2:19" x14ac:dyDescent="0.2">
      <c r="B93" s="86"/>
      <c r="C93" s="86"/>
      <c r="D93" s="86"/>
      <c r="E93" s="86"/>
      <c r="F93" s="86"/>
      <c r="G93" s="86"/>
      <c r="H93" s="86"/>
      <c r="I93" s="86"/>
      <c r="J93" s="86"/>
      <c r="K93" s="86"/>
      <c r="L93" s="86"/>
      <c r="M93" s="86"/>
      <c r="N93" s="86"/>
      <c r="O93" s="86"/>
      <c r="P93" s="86"/>
      <c r="Q93" s="86"/>
      <c r="R93" s="86"/>
      <c r="S93" s="86"/>
    </row>
    <row r="94" spans="2:19" x14ac:dyDescent="0.2">
      <c r="B94" s="102" t="s">
        <v>82</v>
      </c>
      <c r="C94" s="97"/>
      <c r="D94" s="87" t="s">
        <v>79</v>
      </c>
      <c r="E94" s="87"/>
      <c r="F94" s="87"/>
      <c r="G94" s="87"/>
      <c r="H94" s="87"/>
      <c r="I94" s="103"/>
      <c r="J94" s="103"/>
      <c r="K94" s="103"/>
      <c r="L94" s="103"/>
      <c r="M94" s="103"/>
      <c r="N94" s="103"/>
      <c r="O94" s="103"/>
      <c r="P94" s="103"/>
      <c r="Q94" s="103"/>
      <c r="R94" s="103"/>
      <c r="S94" s="103"/>
    </row>
    <row r="95" spans="2:19" x14ac:dyDescent="0.2">
      <c r="B95" s="102"/>
      <c r="C95" s="102" t="s">
        <v>78</v>
      </c>
      <c r="D95" s="102" t="s">
        <v>65</v>
      </c>
      <c r="E95" s="97"/>
      <c r="F95" s="97"/>
      <c r="G95" s="97"/>
      <c r="H95" s="86"/>
      <c r="I95" s="86"/>
      <c r="J95" s="86"/>
      <c r="K95" s="86"/>
      <c r="L95" s="86"/>
      <c r="M95" s="86"/>
      <c r="N95" s="86"/>
      <c r="O95" s="86"/>
      <c r="P95" s="86"/>
      <c r="Q95" s="86"/>
      <c r="R95" s="86"/>
      <c r="S95" s="86"/>
    </row>
    <row r="96" spans="2:19" x14ac:dyDescent="0.2">
      <c r="B96" s="101">
        <v>1</v>
      </c>
      <c r="C96" s="86">
        <v>15000</v>
      </c>
      <c r="D96" s="86" t="s">
        <v>98</v>
      </c>
      <c r="E96" s="86"/>
      <c r="F96" s="86"/>
      <c r="G96" s="86"/>
      <c r="H96" s="86"/>
      <c r="I96" s="86"/>
      <c r="J96" s="86"/>
      <c r="K96" s="86"/>
      <c r="L96" s="86"/>
      <c r="M96" s="86"/>
      <c r="N96" s="86"/>
      <c r="O96" s="86"/>
      <c r="P96" s="86"/>
      <c r="Q96" s="86"/>
      <c r="R96" s="86"/>
      <c r="S96" s="86"/>
    </row>
    <row r="97" spans="2:19" x14ac:dyDescent="0.2">
      <c r="B97" s="101">
        <v>2</v>
      </c>
      <c r="C97" s="101"/>
      <c r="D97" s="101"/>
      <c r="E97" s="101"/>
      <c r="F97" s="101"/>
      <c r="G97" s="101"/>
      <c r="H97" s="100"/>
      <c r="I97" s="86"/>
      <c r="J97" s="86"/>
      <c r="K97" s="86"/>
      <c r="L97" s="86"/>
      <c r="M97" s="86"/>
      <c r="N97" s="86"/>
      <c r="O97" s="86"/>
      <c r="P97" s="86"/>
      <c r="Q97" s="86"/>
      <c r="R97" s="86"/>
      <c r="S97" s="86"/>
    </row>
    <row r="98" spans="2:19" x14ac:dyDescent="0.2">
      <c r="B98" s="101">
        <v>3</v>
      </c>
      <c r="C98" s="101"/>
      <c r="D98" s="101"/>
      <c r="E98" s="101"/>
      <c r="F98" s="101"/>
      <c r="G98" s="101"/>
      <c r="H98" s="100"/>
      <c r="I98" s="86"/>
      <c r="J98" s="86"/>
      <c r="K98" s="86"/>
      <c r="L98" s="86"/>
      <c r="M98" s="86"/>
      <c r="N98" s="86"/>
      <c r="O98" s="86"/>
      <c r="P98" s="86"/>
      <c r="Q98" s="86"/>
      <c r="R98" s="86"/>
      <c r="S98" s="86"/>
    </row>
    <row r="99" spans="2:19" x14ac:dyDescent="0.2">
      <c r="B99" s="97"/>
      <c r="C99" s="97"/>
      <c r="D99" s="97"/>
      <c r="E99" s="97"/>
      <c r="F99" s="97"/>
      <c r="G99" s="97"/>
      <c r="H99" s="86"/>
      <c r="I99" s="86"/>
      <c r="J99" s="86"/>
      <c r="K99" s="86"/>
      <c r="L99" s="86"/>
      <c r="M99" s="86"/>
      <c r="N99" s="86"/>
      <c r="O99" s="86"/>
      <c r="P99" s="86"/>
      <c r="Q99" s="86"/>
      <c r="R99" s="86"/>
      <c r="S99" s="86"/>
    </row>
    <row r="100" spans="2:19" x14ac:dyDescent="0.2">
      <c r="B100" s="99" t="s">
        <v>77</v>
      </c>
      <c r="C100" s="98">
        <f>SUM(C96:C98)</f>
        <v>15000</v>
      </c>
      <c r="D100" s="97"/>
      <c r="E100" s="97"/>
      <c r="F100" s="97"/>
      <c r="G100" s="97"/>
      <c r="H100" s="86"/>
      <c r="I100" s="86"/>
      <c r="J100" s="86"/>
      <c r="K100" s="86"/>
      <c r="L100" s="86"/>
      <c r="M100" s="86"/>
      <c r="N100" s="86"/>
      <c r="O100" s="86"/>
      <c r="P100" s="86"/>
      <c r="Q100" s="86"/>
      <c r="R100" s="86"/>
      <c r="S100" s="86"/>
    </row>
    <row r="101" spans="2:19" x14ac:dyDescent="0.2">
      <c r="B101" s="97"/>
      <c r="C101" s="97"/>
      <c r="D101" s="97"/>
      <c r="E101" s="97"/>
      <c r="F101" s="97"/>
      <c r="G101" s="97"/>
      <c r="H101" s="86"/>
      <c r="I101" s="86"/>
      <c r="J101" s="86"/>
      <c r="K101" s="86"/>
      <c r="L101" s="86"/>
      <c r="M101" s="86"/>
      <c r="N101" s="86"/>
      <c r="O101" s="86"/>
      <c r="P101" s="86"/>
      <c r="Q101" s="86"/>
      <c r="R101" s="86"/>
      <c r="S101" s="86"/>
    </row>
    <row r="102" spans="2:19" x14ac:dyDescent="0.2">
      <c r="B102" s="102" t="s">
        <v>81</v>
      </c>
      <c r="C102" s="97"/>
      <c r="D102" s="87" t="s">
        <v>79</v>
      </c>
      <c r="E102" s="87"/>
      <c r="F102" s="87"/>
      <c r="G102" s="87"/>
      <c r="H102" s="87"/>
      <c r="I102" s="103"/>
      <c r="J102" s="103"/>
      <c r="K102" s="103"/>
      <c r="L102" s="103"/>
      <c r="M102" s="103"/>
      <c r="N102" s="103"/>
      <c r="O102" s="103"/>
      <c r="P102" s="103"/>
      <c r="Q102" s="103"/>
      <c r="R102" s="103"/>
      <c r="S102" s="103"/>
    </row>
    <row r="103" spans="2:19" x14ac:dyDescent="0.2">
      <c r="B103" s="102"/>
      <c r="C103" s="102" t="s">
        <v>78</v>
      </c>
      <c r="D103" s="102" t="s">
        <v>65</v>
      </c>
      <c r="E103" s="101"/>
      <c r="F103" s="101"/>
      <c r="G103" s="101"/>
      <c r="H103" s="86"/>
      <c r="I103" s="86"/>
      <c r="J103" s="86"/>
      <c r="K103" s="86"/>
      <c r="L103" s="86"/>
      <c r="M103" s="86"/>
      <c r="N103" s="86"/>
      <c r="O103" s="86"/>
      <c r="P103" s="86"/>
      <c r="Q103" s="86"/>
      <c r="R103" s="86"/>
      <c r="S103" s="86"/>
    </row>
    <row r="104" spans="2:19" x14ac:dyDescent="0.2">
      <c r="B104" s="101">
        <v>1</v>
      </c>
      <c r="C104" s="86"/>
      <c r="D104" s="86"/>
      <c r="E104" s="86"/>
      <c r="F104" s="86"/>
      <c r="G104" s="86"/>
      <c r="H104" s="86"/>
      <c r="I104" s="86"/>
      <c r="J104" s="86"/>
      <c r="K104" s="86"/>
      <c r="L104" s="86"/>
      <c r="M104" s="86"/>
      <c r="N104" s="86"/>
      <c r="O104" s="86"/>
      <c r="P104" s="86"/>
      <c r="Q104" s="86"/>
      <c r="R104" s="86"/>
      <c r="S104" s="86"/>
    </row>
    <row r="105" spans="2:19" x14ac:dyDescent="0.2">
      <c r="B105" s="101">
        <v>2</v>
      </c>
      <c r="C105" s="101"/>
      <c r="D105" s="101"/>
      <c r="E105" s="101"/>
      <c r="F105" s="101"/>
      <c r="G105" s="101"/>
      <c r="H105" s="100"/>
      <c r="I105" s="86"/>
      <c r="J105" s="86"/>
      <c r="K105" s="86"/>
      <c r="L105" s="86"/>
      <c r="M105" s="86"/>
      <c r="N105" s="86"/>
      <c r="O105" s="86"/>
      <c r="P105" s="86"/>
      <c r="Q105" s="86"/>
      <c r="R105" s="86"/>
      <c r="S105" s="86"/>
    </row>
    <row r="106" spans="2:19" x14ac:dyDescent="0.2">
      <c r="B106" s="101">
        <v>3</v>
      </c>
      <c r="C106" s="101"/>
      <c r="D106" s="101"/>
      <c r="E106" s="101"/>
      <c r="F106" s="101"/>
      <c r="G106" s="101"/>
      <c r="H106" s="100"/>
      <c r="I106" s="86"/>
      <c r="J106" s="86"/>
      <c r="K106" s="86"/>
      <c r="L106" s="86"/>
      <c r="M106" s="86"/>
      <c r="N106" s="86"/>
      <c r="O106" s="86"/>
      <c r="P106" s="86"/>
      <c r="Q106" s="86"/>
      <c r="R106" s="86"/>
      <c r="S106" s="86"/>
    </row>
    <row r="107" spans="2:19" x14ac:dyDescent="0.2">
      <c r="B107" s="97"/>
      <c r="C107" s="97"/>
      <c r="D107" s="97"/>
      <c r="E107" s="97"/>
      <c r="F107" s="97"/>
      <c r="G107" s="97"/>
      <c r="H107" s="86"/>
      <c r="I107" s="86"/>
      <c r="J107" s="86"/>
      <c r="K107" s="86"/>
      <c r="L107" s="86"/>
      <c r="M107" s="86"/>
      <c r="N107" s="86"/>
      <c r="O107" s="86"/>
      <c r="P107" s="86"/>
      <c r="Q107" s="86"/>
      <c r="R107" s="86"/>
      <c r="S107" s="86"/>
    </row>
    <row r="108" spans="2:19" x14ac:dyDescent="0.2">
      <c r="B108" s="99" t="s">
        <v>77</v>
      </c>
      <c r="C108" s="98">
        <f>SUM(C104:C106)</f>
        <v>0</v>
      </c>
      <c r="D108" s="97"/>
      <c r="E108" s="97"/>
      <c r="F108" s="97"/>
      <c r="G108" s="97"/>
      <c r="H108" s="86"/>
      <c r="I108" s="86"/>
      <c r="J108" s="86"/>
      <c r="K108" s="86"/>
      <c r="L108" s="86"/>
      <c r="M108" s="86"/>
      <c r="N108" s="86"/>
      <c r="O108" s="86"/>
      <c r="P108" s="86"/>
      <c r="Q108" s="86"/>
      <c r="R108" s="86"/>
      <c r="S108" s="86"/>
    </row>
    <row r="109" spans="2:19" x14ac:dyDescent="0.2">
      <c r="B109" s="102"/>
      <c r="C109" s="104"/>
      <c r="D109" s="97"/>
      <c r="E109" s="97"/>
      <c r="F109" s="97"/>
      <c r="G109" s="97"/>
      <c r="H109" s="86"/>
      <c r="I109" s="86"/>
      <c r="J109" s="86"/>
      <c r="K109" s="86"/>
      <c r="L109" s="86"/>
      <c r="M109" s="86"/>
      <c r="N109" s="86"/>
      <c r="O109" s="86"/>
      <c r="P109" s="86"/>
      <c r="Q109" s="86"/>
      <c r="R109" s="86"/>
      <c r="S109" s="86"/>
    </row>
    <row r="110" spans="2:19" x14ac:dyDescent="0.2">
      <c r="B110" s="102" t="s">
        <v>80</v>
      </c>
      <c r="C110" s="97"/>
      <c r="D110" s="87" t="s">
        <v>79</v>
      </c>
      <c r="E110" s="87"/>
      <c r="F110" s="87"/>
      <c r="G110" s="87"/>
      <c r="H110" s="87"/>
      <c r="I110" s="103"/>
      <c r="J110" s="103"/>
      <c r="K110" s="103"/>
      <c r="L110" s="103"/>
      <c r="M110" s="103"/>
      <c r="N110" s="103"/>
      <c r="O110" s="103"/>
      <c r="P110" s="103"/>
      <c r="Q110" s="103"/>
      <c r="R110" s="103"/>
      <c r="S110" s="103"/>
    </row>
    <row r="111" spans="2:19" x14ac:dyDescent="0.2">
      <c r="B111" s="102"/>
      <c r="C111" s="102" t="s">
        <v>78</v>
      </c>
      <c r="D111" s="102" t="s">
        <v>65</v>
      </c>
      <c r="E111" s="101"/>
      <c r="F111" s="101"/>
      <c r="G111" s="101"/>
      <c r="H111" s="86"/>
      <c r="I111" s="86"/>
      <c r="J111" s="86"/>
      <c r="K111" s="86"/>
      <c r="L111" s="86"/>
      <c r="M111" s="86"/>
      <c r="N111" s="86"/>
      <c r="O111" s="86"/>
      <c r="P111" s="86"/>
      <c r="Q111" s="86"/>
      <c r="R111" s="86"/>
      <c r="S111" s="86"/>
    </row>
    <row r="112" spans="2:19" x14ac:dyDescent="0.2">
      <c r="B112" s="101">
        <v>1</v>
      </c>
      <c r="C112" s="86"/>
      <c r="D112" s="86"/>
      <c r="E112" s="86"/>
      <c r="F112" s="86"/>
      <c r="G112" s="86"/>
      <c r="H112" s="86"/>
      <c r="I112" s="86"/>
      <c r="J112" s="86"/>
      <c r="K112" s="86"/>
      <c r="L112" s="86"/>
      <c r="M112" s="86"/>
      <c r="N112" s="86"/>
      <c r="O112" s="86"/>
      <c r="P112" s="86"/>
      <c r="Q112" s="86"/>
      <c r="R112" s="86"/>
      <c r="S112" s="86"/>
    </row>
    <row r="113" spans="2:19" x14ac:dyDescent="0.2">
      <c r="B113" s="101">
        <v>2</v>
      </c>
      <c r="C113" s="101"/>
      <c r="D113" s="101"/>
      <c r="E113" s="101"/>
      <c r="F113" s="101"/>
      <c r="G113" s="101"/>
      <c r="H113" s="100"/>
      <c r="I113" s="86"/>
      <c r="J113" s="86"/>
      <c r="K113" s="86"/>
      <c r="L113" s="86"/>
      <c r="M113" s="86"/>
      <c r="N113" s="86"/>
      <c r="O113" s="86"/>
      <c r="P113" s="86"/>
      <c r="Q113" s="86"/>
      <c r="R113" s="86"/>
      <c r="S113" s="86"/>
    </row>
    <row r="114" spans="2:19" x14ac:dyDescent="0.2">
      <c r="B114" s="101">
        <v>3</v>
      </c>
      <c r="C114" s="101"/>
      <c r="D114" s="101"/>
      <c r="E114" s="101"/>
      <c r="F114" s="101"/>
      <c r="G114" s="101"/>
      <c r="H114" s="100"/>
      <c r="I114" s="86"/>
      <c r="J114" s="86"/>
      <c r="K114" s="86"/>
      <c r="L114" s="86"/>
      <c r="M114" s="86"/>
      <c r="N114" s="86"/>
      <c r="O114" s="86"/>
      <c r="P114" s="86"/>
      <c r="Q114" s="86"/>
      <c r="R114" s="86"/>
      <c r="S114" s="86"/>
    </row>
    <row r="115" spans="2:19" x14ac:dyDescent="0.2">
      <c r="B115" s="97"/>
      <c r="C115" s="97"/>
      <c r="D115" s="97"/>
      <c r="E115" s="97"/>
      <c r="F115" s="97"/>
      <c r="G115" s="97"/>
      <c r="H115" s="86"/>
      <c r="I115" s="86"/>
      <c r="J115" s="86"/>
      <c r="K115" s="86"/>
      <c r="L115" s="86"/>
      <c r="M115" s="86"/>
      <c r="N115" s="86"/>
      <c r="O115" s="86"/>
      <c r="P115" s="86"/>
      <c r="Q115" s="86"/>
      <c r="R115" s="86"/>
      <c r="S115" s="86"/>
    </row>
    <row r="116" spans="2:19" x14ac:dyDescent="0.2">
      <c r="B116" s="99" t="s">
        <v>77</v>
      </c>
      <c r="C116" s="98">
        <f>SUM(C112:C114)</f>
        <v>0</v>
      </c>
      <c r="D116" s="97"/>
      <c r="E116" s="97"/>
      <c r="F116" s="97"/>
      <c r="G116" s="97"/>
      <c r="H116" s="86"/>
      <c r="I116" s="86"/>
      <c r="J116" s="86"/>
      <c r="K116" s="86"/>
      <c r="L116" s="86"/>
      <c r="M116" s="86"/>
      <c r="N116" s="86"/>
      <c r="O116" s="86"/>
      <c r="P116" s="86"/>
      <c r="Q116" s="86"/>
      <c r="R116" s="86"/>
      <c r="S116" s="86"/>
    </row>
    <row r="117" spans="2:19" ht="15.75" thickBot="1" x14ac:dyDescent="0.3">
      <c r="B117" s="97"/>
      <c r="C117" s="97"/>
      <c r="D117" s="97"/>
      <c r="E117" s="97"/>
      <c r="F117" s="97"/>
      <c r="G117" s="97"/>
      <c r="H117" s="90"/>
      <c r="I117" s="90"/>
      <c r="J117" s="86"/>
      <c r="K117" s="86"/>
      <c r="L117" s="86"/>
      <c r="M117" s="86"/>
      <c r="N117" s="86"/>
      <c r="O117" s="86"/>
      <c r="P117" s="86"/>
      <c r="Q117" s="86"/>
      <c r="R117" s="86"/>
      <c r="S117" s="86"/>
    </row>
    <row r="118" spans="2:19" ht="20.25" x14ac:dyDescent="0.25">
      <c r="B118" s="96" t="s">
        <v>76</v>
      </c>
      <c r="C118" s="96"/>
      <c r="D118" s="95"/>
      <c r="E118" s="95"/>
      <c r="F118" s="94"/>
      <c r="G118" s="94"/>
      <c r="H118" s="90"/>
      <c r="I118" s="90"/>
      <c r="J118" s="90"/>
      <c r="K118" s="90"/>
      <c r="L118" s="90"/>
      <c r="M118" s="90"/>
      <c r="N118" s="90"/>
      <c r="O118" s="90"/>
      <c r="P118" s="90"/>
      <c r="Q118" s="90"/>
      <c r="R118" s="90"/>
      <c r="S118" s="90"/>
    </row>
    <row r="119" spans="2:19" ht="15" x14ac:dyDescent="0.25">
      <c r="B119" s="93"/>
      <c r="C119" s="93"/>
      <c r="D119" s="90"/>
      <c r="E119" s="90"/>
      <c r="F119" s="92"/>
      <c r="G119" s="92"/>
      <c r="H119" s="90"/>
      <c r="I119" s="90"/>
      <c r="J119" s="90"/>
      <c r="K119" s="90"/>
      <c r="L119" s="90"/>
      <c r="M119" s="90"/>
      <c r="N119" s="90"/>
      <c r="O119" s="90"/>
      <c r="P119" s="90"/>
      <c r="Q119" s="90"/>
      <c r="R119" s="90"/>
      <c r="S119" s="90"/>
    </row>
    <row r="120" spans="2:19" ht="15" x14ac:dyDescent="0.25">
      <c r="B120" s="91" t="s">
        <v>75</v>
      </c>
      <c r="C120" s="91" t="s">
        <v>74</v>
      </c>
      <c r="D120" s="90"/>
      <c r="E120" s="90"/>
      <c r="F120" s="90"/>
      <c r="G120" s="90"/>
      <c r="H120" s="86"/>
      <c r="I120" s="86"/>
      <c r="J120" s="86"/>
      <c r="K120" s="86"/>
      <c r="L120" s="90"/>
      <c r="M120" s="90"/>
      <c r="N120" s="90"/>
      <c r="O120" s="90"/>
      <c r="P120" s="90"/>
      <c r="Q120" s="90"/>
      <c r="R120" s="90"/>
      <c r="S120" s="90"/>
    </row>
    <row r="121" spans="2:19" x14ac:dyDescent="0.2">
      <c r="B121" s="89">
        <v>0.2</v>
      </c>
      <c r="C121" s="88" t="s">
        <v>73</v>
      </c>
      <c r="D121" s="87"/>
      <c r="E121" s="87"/>
      <c r="F121" s="87"/>
      <c r="G121" s="87"/>
      <c r="H121" s="87"/>
      <c r="I121" s="86"/>
      <c r="J121" s="86"/>
      <c r="K121" s="86"/>
      <c r="L121" s="86"/>
      <c r="M121" s="86"/>
      <c r="N121" s="86"/>
      <c r="O121" s="86"/>
      <c r="P121" s="86"/>
      <c r="Q121" s="86"/>
      <c r="R121" s="86"/>
      <c r="S121" s="86"/>
    </row>
    <row r="126" spans="2:19" ht="15" thickBot="1" x14ac:dyDescent="0.25"/>
    <row r="127" spans="2:19" ht="21" thickBot="1" x14ac:dyDescent="0.25">
      <c r="B127" s="159" t="s">
        <v>748</v>
      </c>
      <c r="C127" s="158"/>
      <c r="D127" s="158"/>
      <c r="E127" s="158"/>
      <c r="F127" s="158"/>
      <c r="G127" s="158"/>
      <c r="H127" s="158"/>
      <c r="I127" s="158"/>
      <c r="J127" s="158"/>
      <c r="K127" s="158"/>
      <c r="L127" s="157"/>
      <c r="M127" s="86"/>
      <c r="N127" s="86"/>
      <c r="O127" s="86"/>
      <c r="P127" s="86"/>
      <c r="Q127" s="86"/>
      <c r="R127" s="86"/>
    </row>
    <row r="128" spans="2:19" ht="20.25" x14ac:dyDescent="0.2">
      <c r="B128" s="156" t="s">
        <v>96</v>
      </c>
      <c r="C128" s="155"/>
      <c r="D128" s="154"/>
      <c r="E128" s="154"/>
      <c r="F128" s="154"/>
      <c r="G128" s="154"/>
      <c r="H128" s="154"/>
      <c r="I128" s="154"/>
      <c r="J128" s="154"/>
      <c r="K128" s="154"/>
      <c r="L128" s="154"/>
      <c r="M128" s="86"/>
      <c r="N128" s="86"/>
      <c r="O128" s="86"/>
      <c r="P128" s="86"/>
      <c r="Q128" s="86"/>
      <c r="R128" s="86"/>
    </row>
    <row r="129" spans="2:18" ht="20.25" x14ac:dyDescent="0.2">
      <c r="B129" s="102" t="s">
        <v>95</v>
      </c>
      <c r="C129" s="97"/>
      <c r="D129" s="97"/>
      <c r="E129" s="97"/>
      <c r="F129" s="97"/>
      <c r="G129" s="97"/>
      <c r="H129" s="86"/>
      <c r="I129" s="133"/>
      <c r="J129" s="133"/>
      <c r="K129" s="133"/>
      <c r="L129" s="133"/>
      <c r="M129" s="86"/>
      <c r="N129" s="86"/>
      <c r="O129" s="86"/>
      <c r="P129" s="86"/>
      <c r="Q129" s="86"/>
      <c r="R129" s="86"/>
    </row>
    <row r="130" spans="2:18" ht="20.25" x14ac:dyDescent="0.2">
      <c r="B130" s="87" t="s">
        <v>94</v>
      </c>
      <c r="C130" s="87"/>
      <c r="D130" s="87"/>
      <c r="E130" s="87"/>
      <c r="F130" s="87"/>
      <c r="G130" s="87"/>
      <c r="H130" s="103"/>
      <c r="I130" s="153"/>
      <c r="J130" s="133"/>
      <c r="K130" s="133"/>
      <c r="L130" s="133"/>
      <c r="M130" s="86"/>
      <c r="N130" s="86"/>
      <c r="O130" s="86"/>
      <c r="P130" s="86"/>
      <c r="Q130" s="86"/>
      <c r="R130" s="86"/>
    </row>
    <row r="131" spans="2:18" ht="20.25" x14ac:dyDescent="0.2">
      <c r="B131" s="87" t="s">
        <v>93</v>
      </c>
      <c r="C131" s="87"/>
      <c r="D131" s="87"/>
      <c r="E131" s="87"/>
      <c r="F131" s="87"/>
      <c r="G131" s="87"/>
      <c r="H131" s="103"/>
      <c r="I131" s="153"/>
      <c r="J131" s="133"/>
      <c r="K131" s="133"/>
      <c r="L131" s="133"/>
      <c r="M131" s="86"/>
      <c r="N131" s="86"/>
      <c r="O131" s="86"/>
      <c r="P131" s="86"/>
      <c r="Q131" s="86"/>
      <c r="R131" s="86"/>
    </row>
    <row r="132" spans="2:18" ht="20.25" x14ac:dyDescent="0.2">
      <c r="B132" s="101"/>
      <c r="C132" s="101"/>
      <c r="D132" s="101"/>
      <c r="E132" s="101"/>
      <c r="F132" s="101"/>
      <c r="G132" s="101"/>
      <c r="H132" s="100"/>
      <c r="I132" s="133"/>
      <c r="J132" s="133"/>
      <c r="K132" s="133"/>
      <c r="L132" s="133"/>
      <c r="M132" s="100"/>
      <c r="N132" s="100"/>
      <c r="O132" s="100"/>
      <c r="P132" s="100"/>
      <c r="Q132" s="100"/>
      <c r="R132" s="100"/>
    </row>
    <row r="133" spans="2:18" ht="51" x14ac:dyDescent="0.2">
      <c r="B133" s="132" t="s">
        <v>92</v>
      </c>
      <c r="C133" s="132" t="s">
        <v>87</v>
      </c>
      <c r="D133" s="152" t="s">
        <v>91</v>
      </c>
      <c r="E133" s="151"/>
      <c r="F133" s="150"/>
      <c r="G133" s="149"/>
      <c r="H133" s="131" t="s">
        <v>90</v>
      </c>
      <c r="I133" s="130"/>
      <c r="J133" s="130"/>
      <c r="K133" s="130"/>
      <c r="L133" s="130"/>
      <c r="M133" s="130"/>
      <c r="N133" s="130"/>
      <c r="O133" s="130"/>
      <c r="P133" s="130"/>
      <c r="Q133" s="130"/>
      <c r="R133" s="130"/>
    </row>
    <row r="134" spans="2:18" ht="15" x14ac:dyDescent="0.25">
      <c r="B134" s="148"/>
      <c r="C134" s="148"/>
      <c r="D134" s="1091"/>
      <c r="E134" s="1092"/>
      <c r="F134" s="1092"/>
      <c r="G134" s="1093"/>
      <c r="H134" s="147"/>
      <c r="I134" s="86"/>
      <c r="J134" s="86"/>
      <c r="K134" s="86"/>
      <c r="L134" s="86"/>
      <c r="M134" s="86"/>
      <c r="N134" s="86"/>
      <c r="O134" s="86"/>
      <c r="P134" s="86"/>
      <c r="Q134" s="86"/>
      <c r="R134" s="86"/>
    </row>
    <row r="135" spans="2:18" ht="15" x14ac:dyDescent="0.25">
      <c r="B135" s="146"/>
      <c r="C135" s="146"/>
      <c r="D135" s="1094"/>
      <c r="E135" s="1095"/>
      <c r="F135" s="1095"/>
      <c r="G135" s="1096"/>
      <c r="H135" s="143"/>
      <c r="I135" s="86"/>
      <c r="J135" s="86"/>
      <c r="K135" s="86"/>
      <c r="L135" s="86"/>
      <c r="M135" s="86"/>
      <c r="N135" s="86"/>
      <c r="O135" s="86"/>
      <c r="P135" s="86"/>
      <c r="Q135" s="86"/>
      <c r="R135" s="86"/>
    </row>
    <row r="136" spans="2:18" ht="15" x14ac:dyDescent="0.25">
      <c r="B136" s="145"/>
      <c r="C136" s="144"/>
      <c r="D136" s="1094"/>
      <c r="E136" s="1095"/>
      <c r="F136" s="1095"/>
      <c r="G136" s="1096"/>
      <c r="H136" s="143"/>
      <c r="I136" s="86"/>
      <c r="J136" s="86"/>
      <c r="K136" s="86"/>
      <c r="L136" s="86"/>
      <c r="M136" s="86"/>
      <c r="N136" s="86"/>
      <c r="O136" s="86"/>
      <c r="P136" s="86"/>
      <c r="Q136" s="86"/>
      <c r="R136" s="86"/>
    </row>
    <row r="137" spans="2:18" ht="15" x14ac:dyDescent="0.25">
      <c r="B137" s="142"/>
      <c r="C137" s="141"/>
      <c r="D137" s="1082"/>
      <c r="E137" s="1083"/>
      <c r="F137" s="1083"/>
      <c r="G137" s="1084"/>
      <c r="H137" s="140"/>
      <c r="I137" s="86"/>
      <c r="J137" s="86"/>
      <c r="K137" s="86"/>
      <c r="L137" s="86"/>
      <c r="M137" s="86"/>
      <c r="N137" s="86"/>
      <c r="O137" s="86"/>
      <c r="P137" s="86"/>
      <c r="Q137" s="86"/>
      <c r="R137" s="86"/>
    </row>
    <row r="138" spans="2:18" ht="15" x14ac:dyDescent="0.25">
      <c r="B138" s="139"/>
      <c r="C138" s="138"/>
      <c r="D138" s="137"/>
      <c r="E138" s="137"/>
      <c r="F138" s="136"/>
      <c r="G138" s="136"/>
      <c r="H138" s="135"/>
      <c r="I138" s="835"/>
      <c r="J138" s="835"/>
      <c r="K138" s="134"/>
      <c r="L138" s="86"/>
      <c r="M138" s="86"/>
      <c r="N138" s="86"/>
      <c r="O138" s="86"/>
      <c r="P138" s="86"/>
      <c r="Q138" s="86"/>
      <c r="R138" s="86"/>
    </row>
    <row r="139" spans="2:18" ht="20.25" x14ac:dyDescent="0.2">
      <c r="B139" s="87" t="s">
        <v>89</v>
      </c>
      <c r="C139" s="87"/>
      <c r="D139" s="87"/>
      <c r="E139" s="87"/>
      <c r="F139" s="87"/>
      <c r="G139" s="87"/>
      <c r="H139" s="87"/>
      <c r="I139" s="87"/>
      <c r="J139" s="133"/>
      <c r="K139" s="133"/>
      <c r="L139" s="86"/>
      <c r="M139" s="86"/>
      <c r="N139" s="86"/>
      <c r="O139" s="86"/>
      <c r="P139" s="86"/>
      <c r="Q139" s="86"/>
      <c r="R139" s="86"/>
    </row>
    <row r="140" spans="2:18" ht="38.25" x14ac:dyDescent="0.2">
      <c r="B140" s="131" t="s">
        <v>88</v>
      </c>
      <c r="C140" s="131" t="s">
        <v>87</v>
      </c>
      <c r="D140" s="132" t="s">
        <v>86</v>
      </c>
      <c r="E140" s="131" t="s">
        <v>85</v>
      </c>
      <c r="F140" s="131" t="s">
        <v>84</v>
      </c>
      <c r="G140" s="131" t="s">
        <v>83</v>
      </c>
      <c r="H140" s="86"/>
      <c r="I140" s="86"/>
      <c r="J140" s="86"/>
      <c r="K140" s="86"/>
      <c r="L140" s="130"/>
      <c r="M140" s="130"/>
      <c r="N140" s="130"/>
      <c r="O140" s="130"/>
      <c r="P140" s="130"/>
      <c r="Q140" s="130"/>
      <c r="R140" s="130"/>
    </row>
    <row r="141" spans="2:18" x14ac:dyDescent="0.2">
      <c r="B141" s="129">
        <f t="shared" ref="B141:C144" si="1">B134</f>
        <v>0</v>
      </c>
      <c r="C141" s="128">
        <f t="shared" si="1"/>
        <v>0</v>
      </c>
      <c r="D141" s="127"/>
      <c r="E141" s="126">
        <f>H134*'[8]Form 2C - Cost Recovery'!$D$25</f>
        <v>0</v>
      </c>
      <c r="F141" s="125">
        <f>D141/2080</f>
        <v>0</v>
      </c>
      <c r="G141" s="124">
        <f>$E141*F141</f>
        <v>0</v>
      </c>
      <c r="H141" s="86"/>
      <c r="I141" s="86"/>
      <c r="J141" s="86"/>
      <c r="K141" s="86"/>
      <c r="L141" s="86"/>
      <c r="M141" s="86"/>
      <c r="N141" s="86"/>
      <c r="O141" s="86"/>
      <c r="P141" s="86"/>
      <c r="Q141" s="86"/>
      <c r="R141" s="86"/>
    </row>
    <row r="142" spans="2:18" x14ac:dyDescent="0.2">
      <c r="B142" s="119">
        <f t="shared" si="1"/>
        <v>0</v>
      </c>
      <c r="C142" s="123">
        <f t="shared" si="1"/>
        <v>0</v>
      </c>
      <c r="D142" s="122"/>
      <c r="E142" s="121">
        <f>H135*'[8]Form 2C - Cost Recovery'!$D$25</f>
        <v>0</v>
      </c>
      <c r="F142" s="115">
        <f>D142/2080</f>
        <v>0</v>
      </c>
      <c r="G142" s="120">
        <f>$E142*F142</f>
        <v>0</v>
      </c>
      <c r="H142" s="86"/>
      <c r="I142" s="86"/>
      <c r="J142" s="86"/>
      <c r="K142" s="86"/>
      <c r="L142" s="86"/>
      <c r="M142" s="86"/>
      <c r="N142" s="86"/>
      <c r="O142" s="86"/>
      <c r="P142" s="86"/>
      <c r="Q142" s="86"/>
      <c r="R142" s="86"/>
    </row>
    <row r="143" spans="2:18" x14ac:dyDescent="0.2">
      <c r="B143" s="119">
        <f t="shared" si="1"/>
        <v>0</v>
      </c>
      <c r="C143" s="123">
        <f t="shared" si="1"/>
        <v>0</v>
      </c>
      <c r="D143" s="122"/>
      <c r="E143" s="121">
        <f>H136*'[8]Form 2C - Cost Recovery'!$D$25</f>
        <v>0</v>
      </c>
      <c r="F143" s="115">
        <f>D143/2080</f>
        <v>0</v>
      </c>
      <c r="G143" s="120">
        <f>$E143*F143</f>
        <v>0</v>
      </c>
      <c r="H143" s="86"/>
      <c r="I143" s="86"/>
      <c r="J143" s="86"/>
      <c r="K143" s="86"/>
      <c r="L143" s="86"/>
      <c r="M143" s="86"/>
      <c r="N143" s="86"/>
      <c r="O143" s="86"/>
      <c r="P143" s="86"/>
      <c r="Q143" s="86"/>
      <c r="R143" s="86"/>
    </row>
    <row r="144" spans="2:18" x14ac:dyDescent="0.2">
      <c r="B144" s="119">
        <f t="shared" si="1"/>
        <v>0</v>
      </c>
      <c r="C144" s="118">
        <f t="shared" si="1"/>
        <v>0</v>
      </c>
      <c r="D144" s="117"/>
      <c r="E144" s="116">
        <f>H137*'[8]Form 2C - Cost Recovery'!$D$25</f>
        <v>0</v>
      </c>
      <c r="F144" s="115">
        <f>D144/2080</f>
        <v>0</v>
      </c>
      <c r="G144" s="114">
        <f>$E144*F144</f>
        <v>0</v>
      </c>
      <c r="H144" s="86"/>
      <c r="I144" s="86"/>
      <c r="J144" s="86"/>
      <c r="K144" s="86"/>
      <c r="L144" s="86"/>
      <c r="M144" s="86"/>
      <c r="N144" s="86"/>
      <c r="O144" s="86"/>
      <c r="P144" s="86"/>
      <c r="Q144" s="86"/>
      <c r="R144" s="86"/>
    </row>
    <row r="145" spans="2:18" x14ac:dyDescent="0.2">
      <c r="B145" s="113"/>
      <c r="C145" s="113"/>
      <c r="D145" s="86"/>
      <c r="E145" s="112"/>
      <c r="F145" s="111" t="s">
        <v>77</v>
      </c>
      <c r="G145" s="110">
        <f>SUM(G141:G144)</f>
        <v>0</v>
      </c>
      <c r="H145" s="86"/>
      <c r="I145" s="86"/>
      <c r="J145" s="86"/>
      <c r="K145" s="86"/>
      <c r="L145" s="86"/>
      <c r="M145" s="86"/>
      <c r="N145" s="86"/>
      <c r="O145" s="86"/>
      <c r="P145" s="86"/>
      <c r="Q145" s="86"/>
      <c r="R145" s="86"/>
    </row>
    <row r="146" spans="2:18" x14ac:dyDescent="0.2">
      <c r="B146" s="109"/>
      <c r="C146" s="108"/>
      <c r="D146" s="107"/>
      <c r="E146" s="106"/>
      <c r="F146" s="106"/>
      <c r="G146" s="105"/>
      <c r="H146" s="86"/>
      <c r="I146" s="86"/>
      <c r="J146" s="86"/>
      <c r="K146" s="86"/>
      <c r="L146" s="86"/>
      <c r="M146" s="86"/>
      <c r="N146" s="86"/>
      <c r="O146" s="86"/>
      <c r="P146" s="86"/>
      <c r="Q146" s="86"/>
      <c r="R146" s="86"/>
    </row>
    <row r="147" spans="2:18" x14ac:dyDescent="0.2">
      <c r="B147" s="86"/>
      <c r="C147" s="86"/>
      <c r="D147" s="86"/>
      <c r="E147" s="86"/>
      <c r="F147" s="86"/>
      <c r="G147" s="86"/>
      <c r="H147" s="86"/>
      <c r="I147" s="86"/>
      <c r="J147" s="86"/>
      <c r="K147" s="86"/>
      <c r="L147" s="86"/>
      <c r="M147" s="86"/>
      <c r="N147" s="86"/>
      <c r="O147" s="86"/>
      <c r="P147" s="86"/>
      <c r="Q147" s="86"/>
      <c r="R147" s="86"/>
    </row>
    <row r="148" spans="2:18" x14ac:dyDescent="0.2">
      <c r="B148" s="102" t="s">
        <v>82</v>
      </c>
      <c r="C148" s="97"/>
      <c r="D148" s="87" t="s">
        <v>79</v>
      </c>
      <c r="E148" s="87"/>
      <c r="F148" s="87"/>
      <c r="G148" s="87"/>
      <c r="H148" s="87"/>
      <c r="I148" s="103"/>
      <c r="J148" s="103"/>
      <c r="K148" s="103"/>
      <c r="L148" s="103"/>
      <c r="M148" s="103"/>
      <c r="N148" s="103"/>
      <c r="O148" s="103"/>
      <c r="P148" s="103"/>
      <c r="Q148" s="103"/>
      <c r="R148" s="103"/>
    </row>
    <row r="149" spans="2:18" x14ac:dyDescent="0.2">
      <c r="B149" s="102"/>
      <c r="C149" s="102" t="s">
        <v>78</v>
      </c>
      <c r="D149" s="102" t="s">
        <v>65</v>
      </c>
      <c r="E149" s="97"/>
      <c r="F149" s="97"/>
      <c r="G149" s="97"/>
      <c r="H149" s="86"/>
      <c r="I149" s="86"/>
      <c r="J149" s="86"/>
      <c r="K149" s="86"/>
      <c r="L149" s="86"/>
      <c r="M149" s="86"/>
      <c r="N149" s="86"/>
      <c r="O149" s="86"/>
      <c r="P149" s="86"/>
      <c r="Q149" s="86"/>
      <c r="R149" s="86"/>
    </row>
    <row r="150" spans="2:18" x14ac:dyDescent="0.2">
      <c r="B150" s="101">
        <v>1</v>
      </c>
      <c r="C150" s="86"/>
      <c r="D150" s="86"/>
      <c r="E150" s="86"/>
      <c r="F150" s="86"/>
      <c r="G150" s="86"/>
      <c r="H150" s="86"/>
      <c r="I150" s="86"/>
      <c r="J150" s="86"/>
      <c r="K150" s="86"/>
      <c r="L150" s="86"/>
      <c r="M150" s="86"/>
      <c r="N150" s="86"/>
      <c r="O150" s="86"/>
      <c r="P150" s="86"/>
      <c r="Q150" s="86"/>
      <c r="R150" s="86"/>
    </row>
    <row r="151" spans="2:18" x14ac:dyDescent="0.2">
      <c r="B151" s="101">
        <v>2</v>
      </c>
      <c r="C151" s="101"/>
      <c r="D151" s="101"/>
      <c r="E151" s="101"/>
      <c r="F151" s="101"/>
      <c r="G151" s="101"/>
      <c r="H151" s="100"/>
      <c r="I151" s="86"/>
      <c r="J151" s="86"/>
      <c r="K151" s="86"/>
      <c r="L151" s="86"/>
      <c r="M151" s="86"/>
      <c r="N151" s="86"/>
      <c r="O151" s="86"/>
      <c r="P151" s="86"/>
      <c r="Q151" s="86"/>
      <c r="R151" s="86"/>
    </row>
    <row r="152" spans="2:18" x14ac:dyDescent="0.2">
      <c r="B152" s="101">
        <v>3</v>
      </c>
      <c r="C152" s="101"/>
      <c r="D152" s="101"/>
      <c r="E152" s="101"/>
      <c r="F152" s="101"/>
      <c r="G152" s="101"/>
      <c r="H152" s="100"/>
      <c r="I152" s="86"/>
      <c r="J152" s="86"/>
      <c r="K152" s="86"/>
      <c r="L152" s="86"/>
      <c r="M152" s="86"/>
      <c r="N152" s="86"/>
      <c r="O152" s="86"/>
      <c r="P152" s="86"/>
      <c r="Q152" s="86"/>
      <c r="R152" s="86"/>
    </row>
    <row r="153" spans="2:18" x14ac:dyDescent="0.2">
      <c r="B153" s="97"/>
      <c r="C153" s="97"/>
      <c r="D153" s="97"/>
      <c r="E153" s="97"/>
      <c r="F153" s="97"/>
      <c r="G153" s="97"/>
      <c r="H153" s="86"/>
      <c r="I153" s="86"/>
      <c r="J153" s="86"/>
      <c r="K153" s="86"/>
      <c r="L153" s="86"/>
      <c r="M153" s="86"/>
      <c r="N153" s="86"/>
      <c r="O153" s="86"/>
      <c r="P153" s="86"/>
      <c r="Q153" s="86"/>
      <c r="R153" s="86"/>
    </row>
    <row r="154" spans="2:18" x14ac:dyDescent="0.2">
      <c r="B154" s="99" t="s">
        <v>77</v>
      </c>
      <c r="C154" s="98">
        <f>SUM(C150:C152)</f>
        <v>0</v>
      </c>
      <c r="D154" s="97"/>
      <c r="E154" s="97"/>
      <c r="F154" s="97"/>
      <c r="G154" s="97"/>
      <c r="H154" s="86"/>
      <c r="I154" s="86"/>
      <c r="J154" s="86"/>
      <c r="K154" s="86"/>
      <c r="L154" s="86"/>
      <c r="M154" s="86"/>
      <c r="N154" s="86"/>
      <c r="O154" s="86"/>
      <c r="P154" s="86"/>
      <c r="Q154" s="86"/>
      <c r="R154" s="86"/>
    </row>
    <row r="155" spans="2:18" x14ac:dyDescent="0.2">
      <c r="B155" s="97"/>
      <c r="C155" s="97"/>
      <c r="D155" s="97"/>
      <c r="E155" s="97"/>
      <c r="F155" s="97"/>
      <c r="G155" s="97"/>
      <c r="H155" s="86"/>
      <c r="I155" s="86"/>
      <c r="J155" s="86"/>
      <c r="K155" s="86"/>
      <c r="L155" s="86"/>
      <c r="M155" s="86"/>
      <c r="N155" s="86"/>
      <c r="O155" s="86"/>
      <c r="P155" s="86"/>
      <c r="Q155" s="86"/>
      <c r="R155" s="86"/>
    </row>
    <row r="156" spans="2:18" x14ac:dyDescent="0.2">
      <c r="B156" s="102" t="s">
        <v>81</v>
      </c>
      <c r="C156" s="97"/>
      <c r="D156" s="87" t="s">
        <v>79</v>
      </c>
      <c r="E156" s="87"/>
      <c r="F156" s="87"/>
      <c r="G156" s="87"/>
      <c r="H156" s="87"/>
      <c r="I156" s="103"/>
      <c r="J156" s="103"/>
      <c r="K156" s="103"/>
      <c r="L156" s="103"/>
      <c r="M156" s="103"/>
      <c r="N156" s="103"/>
      <c r="O156" s="103"/>
      <c r="P156" s="103"/>
      <c r="Q156" s="103"/>
      <c r="R156" s="103"/>
    </row>
    <row r="157" spans="2:18" x14ac:dyDescent="0.2">
      <c r="B157" s="102"/>
      <c r="C157" s="102" t="s">
        <v>78</v>
      </c>
      <c r="D157" s="102" t="s">
        <v>65</v>
      </c>
      <c r="E157" s="101"/>
      <c r="F157" s="101"/>
      <c r="G157" s="101"/>
      <c r="H157" s="86"/>
      <c r="I157" s="86"/>
      <c r="J157" s="86"/>
      <c r="K157" s="86"/>
      <c r="L157" s="86"/>
      <c r="M157" s="86"/>
      <c r="N157" s="86"/>
      <c r="O157" s="86"/>
      <c r="P157" s="86"/>
      <c r="Q157" s="86"/>
      <c r="R157" s="86"/>
    </row>
    <row r="158" spans="2:18" x14ac:dyDescent="0.2">
      <c r="B158" s="101">
        <v>1</v>
      </c>
      <c r="C158" s="86"/>
      <c r="D158" s="86"/>
      <c r="E158" s="86"/>
      <c r="F158" s="86"/>
      <c r="G158" s="86"/>
      <c r="H158" s="86"/>
      <c r="I158" s="86"/>
      <c r="J158" s="86"/>
      <c r="K158" s="86"/>
      <c r="L158" s="86"/>
      <c r="M158" s="86"/>
      <c r="N158" s="86"/>
      <c r="O158" s="86"/>
      <c r="P158" s="86"/>
      <c r="Q158" s="86"/>
      <c r="R158" s="86"/>
    </row>
    <row r="159" spans="2:18" x14ac:dyDescent="0.2">
      <c r="B159" s="101">
        <v>2</v>
      </c>
      <c r="C159" s="101"/>
      <c r="D159" s="101"/>
      <c r="E159" s="101"/>
      <c r="F159" s="101"/>
      <c r="G159" s="101"/>
      <c r="H159" s="100"/>
      <c r="I159" s="86"/>
      <c r="J159" s="86"/>
      <c r="K159" s="86"/>
      <c r="L159" s="86"/>
      <c r="M159" s="86"/>
      <c r="N159" s="86"/>
      <c r="O159" s="86"/>
      <c r="P159" s="86"/>
      <c r="Q159" s="86"/>
      <c r="R159" s="86"/>
    </row>
    <row r="160" spans="2:18" x14ac:dyDescent="0.2">
      <c r="B160" s="101">
        <v>3</v>
      </c>
      <c r="C160" s="101"/>
      <c r="D160" s="101"/>
      <c r="E160" s="101"/>
      <c r="F160" s="101"/>
      <c r="G160" s="101"/>
      <c r="H160" s="100"/>
      <c r="I160" s="86"/>
      <c r="J160" s="86"/>
      <c r="K160" s="86"/>
      <c r="L160" s="86"/>
      <c r="M160" s="86"/>
      <c r="N160" s="86"/>
      <c r="O160" s="86"/>
      <c r="P160" s="86"/>
      <c r="Q160" s="86"/>
      <c r="R160" s="86"/>
    </row>
    <row r="161" spans="2:18" x14ac:dyDescent="0.2">
      <c r="B161" s="97"/>
      <c r="C161" s="97"/>
      <c r="D161" s="97"/>
      <c r="E161" s="97"/>
      <c r="F161" s="97"/>
      <c r="G161" s="97"/>
      <c r="H161" s="86"/>
      <c r="I161" s="86"/>
      <c r="J161" s="86"/>
      <c r="K161" s="86"/>
      <c r="L161" s="86"/>
      <c r="M161" s="86"/>
      <c r="N161" s="86"/>
      <c r="O161" s="86"/>
      <c r="P161" s="86"/>
      <c r="Q161" s="86"/>
      <c r="R161" s="86"/>
    </row>
    <row r="162" spans="2:18" x14ac:dyDescent="0.2">
      <c r="B162" s="99" t="s">
        <v>77</v>
      </c>
      <c r="C162" s="98">
        <f>SUM(C158:C160)</f>
        <v>0</v>
      </c>
      <c r="D162" s="97"/>
      <c r="E162" s="97"/>
      <c r="F162" s="97"/>
      <c r="G162" s="97"/>
      <c r="H162" s="86"/>
      <c r="I162" s="86"/>
      <c r="J162" s="86"/>
      <c r="K162" s="86"/>
      <c r="L162" s="86"/>
      <c r="M162" s="86"/>
      <c r="N162" s="86"/>
      <c r="O162" s="86"/>
      <c r="P162" s="86"/>
      <c r="Q162" s="86"/>
      <c r="R162" s="86"/>
    </row>
    <row r="163" spans="2:18" x14ac:dyDescent="0.2">
      <c r="B163" s="102"/>
      <c r="C163" s="104"/>
      <c r="D163" s="97"/>
      <c r="E163" s="97"/>
      <c r="F163" s="97"/>
      <c r="G163" s="97"/>
      <c r="H163" s="86"/>
      <c r="I163" s="86"/>
      <c r="J163" s="86"/>
      <c r="K163" s="86"/>
      <c r="L163" s="86"/>
      <c r="M163" s="86"/>
      <c r="N163" s="86"/>
      <c r="O163" s="86"/>
      <c r="P163" s="86"/>
      <c r="Q163" s="86"/>
      <c r="R163" s="86"/>
    </row>
    <row r="164" spans="2:18" x14ac:dyDescent="0.2">
      <c r="B164" s="102" t="s">
        <v>80</v>
      </c>
      <c r="C164" s="97"/>
      <c r="D164" s="87" t="s">
        <v>79</v>
      </c>
      <c r="E164" s="87"/>
      <c r="F164" s="87"/>
      <c r="G164" s="87"/>
      <c r="H164" s="87"/>
      <c r="I164" s="103"/>
      <c r="J164" s="103"/>
      <c r="K164" s="103"/>
      <c r="L164" s="103"/>
      <c r="M164" s="103"/>
      <c r="N164" s="103"/>
      <c r="O164" s="103"/>
      <c r="P164" s="103"/>
      <c r="Q164" s="103"/>
      <c r="R164" s="103"/>
    </row>
    <row r="165" spans="2:18" x14ac:dyDescent="0.2">
      <c r="B165" s="102"/>
      <c r="C165" s="102" t="s">
        <v>78</v>
      </c>
      <c r="D165" s="102" t="s">
        <v>65</v>
      </c>
      <c r="E165" s="101"/>
      <c r="F165" s="101"/>
      <c r="G165" s="101"/>
      <c r="H165" s="86"/>
      <c r="I165" s="86"/>
      <c r="J165" s="86"/>
      <c r="K165" s="86"/>
      <c r="L165" s="86"/>
      <c r="M165" s="86"/>
      <c r="N165" s="86"/>
      <c r="O165" s="86"/>
      <c r="P165" s="86"/>
      <c r="Q165" s="86"/>
      <c r="R165" s="86"/>
    </row>
    <row r="166" spans="2:18" x14ac:dyDescent="0.2">
      <c r="B166" s="101">
        <v>1</v>
      </c>
      <c r="C166" s="86"/>
      <c r="D166" s="86"/>
      <c r="E166" s="86"/>
      <c r="F166" s="86"/>
      <c r="G166" s="86"/>
      <c r="H166" s="86"/>
      <c r="I166" s="86"/>
      <c r="J166" s="86"/>
      <c r="K166" s="86"/>
      <c r="L166" s="86"/>
      <c r="M166" s="86"/>
      <c r="N166" s="86"/>
      <c r="O166" s="86"/>
      <c r="P166" s="86"/>
      <c r="Q166" s="86"/>
      <c r="R166" s="86"/>
    </row>
    <row r="167" spans="2:18" x14ac:dyDescent="0.2">
      <c r="B167" s="101">
        <v>2</v>
      </c>
      <c r="C167" s="101"/>
      <c r="D167" s="101"/>
      <c r="E167" s="101"/>
      <c r="F167" s="101"/>
      <c r="G167" s="101"/>
      <c r="H167" s="100"/>
      <c r="I167" s="86"/>
      <c r="J167" s="86"/>
      <c r="K167" s="86"/>
      <c r="L167" s="86"/>
      <c r="M167" s="86"/>
      <c r="N167" s="86"/>
      <c r="O167" s="86"/>
      <c r="P167" s="86"/>
      <c r="Q167" s="86"/>
      <c r="R167" s="86"/>
    </row>
    <row r="168" spans="2:18" x14ac:dyDescent="0.2">
      <c r="B168" s="101">
        <v>3</v>
      </c>
      <c r="C168" s="101"/>
      <c r="D168" s="101"/>
      <c r="E168" s="101"/>
      <c r="F168" s="101"/>
      <c r="G168" s="101"/>
      <c r="H168" s="100"/>
      <c r="I168" s="86"/>
      <c r="J168" s="86"/>
      <c r="K168" s="86"/>
      <c r="L168" s="86"/>
      <c r="M168" s="86"/>
      <c r="N168" s="86"/>
      <c r="O168" s="86"/>
      <c r="P168" s="86"/>
      <c r="Q168" s="86"/>
      <c r="R168" s="86"/>
    </row>
    <row r="169" spans="2:18" x14ac:dyDescent="0.2">
      <c r="B169" s="97"/>
      <c r="C169" s="97"/>
      <c r="D169" s="97"/>
      <c r="E169" s="97"/>
      <c r="F169" s="97"/>
      <c r="G169" s="97"/>
      <c r="H169" s="86"/>
      <c r="I169" s="86"/>
      <c r="J169" s="86"/>
      <c r="K169" s="86"/>
      <c r="L169" s="86"/>
      <c r="M169" s="86"/>
      <c r="N169" s="86"/>
      <c r="O169" s="86"/>
      <c r="P169" s="86"/>
      <c r="Q169" s="86"/>
      <c r="R169" s="86"/>
    </row>
    <row r="170" spans="2:18" x14ac:dyDescent="0.2">
      <c r="B170" s="99" t="s">
        <v>77</v>
      </c>
      <c r="C170" s="98">
        <f>SUM(C166:C168)</f>
        <v>0</v>
      </c>
      <c r="D170" s="97"/>
      <c r="E170" s="97"/>
      <c r="F170" s="97"/>
      <c r="G170" s="97"/>
      <c r="H170" s="86"/>
      <c r="I170" s="86"/>
      <c r="J170" s="86"/>
      <c r="K170" s="86"/>
      <c r="L170" s="86"/>
      <c r="M170" s="86"/>
      <c r="N170" s="86"/>
      <c r="O170" s="86"/>
      <c r="P170" s="86"/>
      <c r="Q170" s="86"/>
      <c r="R170" s="86"/>
    </row>
    <row r="171" spans="2:18" ht="15.75" thickBot="1" x14ac:dyDescent="0.3">
      <c r="B171" s="97"/>
      <c r="C171" s="97"/>
      <c r="D171" s="97"/>
      <c r="E171" s="97"/>
      <c r="F171" s="97"/>
      <c r="G171" s="97"/>
      <c r="H171" s="90"/>
      <c r="I171" s="90"/>
      <c r="J171" s="86"/>
      <c r="K171" s="86"/>
      <c r="L171" s="86"/>
      <c r="M171" s="86"/>
      <c r="N171" s="86"/>
      <c r="O171" s="86"/>
      <c r="P171" s="86"/>
      <c r="Q171" s="86"/>
      <c r="R171" s="86"/>
    </row>
    <row r="172" spans="2:18" ht="20.25" x14ac:dyDescent="0.25">
      <c r="B172" s="96" t="s">
        <v>76</v>
      </c>
      <c r="C172" s="96"/>
      <c r="D172" s="95"/>
      <c r="E172" s="95"/>
      <c r="F172" s="94"/>
      <c r="G172" s="94"/>
      <c r="H172" s="90"/>
      <c r="I172" s="90"/>
      <c r="J172" s="90"/>
      <c r="K172" s="90"/>
      <c r="L172" s="90"/>
      <c r="M172" s="90"/>
      <c r="N172" s="90"/>
      <c r="O172" s="90"/>
      <c r="P172" s="90"/>
      <c r="Q172" s="90"/>
      <c r="R172" s="90"/>
    </row>
    <row r="173" spans="2:18" ht="15" x14ac:dyDescent="0.25">
      <c r="B173" s="93"/>
      <c r="C173" s="93"/>
      <c r="D173" s="90"/>
      <c r="E173" s="90"/>
      <c r="F173" s="92"/>
      <c r="G173" s="92"/>
      <c r="H173" s="90"/>
      <c r="I173" s="90"/>
      <c r="J173" s="90"/>
      <c r="K173" s="90"/>
      <c r="L173" s="90"/>
      <c r="M173" s="90"/>
      <c r="N173" s="90"/>
      <c r="O173" s="90"/>
      <c r="P173" s="90"/>
      <c r="Q173" s="90"/>
      <c r="R173" s="90"/>
    </row>
    <row r="174" spans="2:18" ht="15" x14ac:dyDescent="0.25">
      <c r="B174" s="91" t="s">
        <v>75</v>
      </c>
      <c r="C174" s="91" t="s">
        <v>74</v>
      </c>
      <c r="D174" s="90"/>
      <c r="E174" s="90"/>
      <c r="F174" s="90"/>
      <c r="G174" s="90"/>
      <c r="H174" s="86"/>
      <c r="I174" s="86"/>
      <c r="J174" s="86"/>
      <c r="K174" s="86"/>
      <c r="L174" s="90"/>
      <c r="M174" s="90"/>
      <c r="N174" s="90"/>
      <c r="O174" s="90"/>
      <c r="P174" s="90"/>
      <c r="Q174" s="90"/>
      <c r="R174" s="90"/>
    </row>
    <row r="175" spans="2:18" x14ac:dyDescent="0.2">
      <c r="B175" s="89"/>
      <c r="C175" s="88" t="s">
        <v>73</v>
      </c>
      <c r="D175" s="87"/>
      <c r="E175" s="87"/>
      <c r="F175" s="87"/>
      <c r="G175" s="87"/>
      <c r="H175" s="87"/>
      <c r="I175" s="86"/>
      <c r="J175" s="86"/>
      <c r="K175" s="86"/>
      <c r="L175" s="86"/>
      <c r="M175" s="86"/>
      <c r="N175" s="86"/>
      <c r="O175" s="86"/>
      <c r="P175" s="86"/>
      <c r="Q175" s="86"/>
      <c r="R175" s="86"/>
    </row>
    <row r="176" spans="2:18" x14ac:dyDescent="0.2">
      <c r="B176" s="86"/>
      <c r="C176" s="86"/>
      <c r="D176" s="86"/>
      <c r="E176" s="86"/>
      <c r="F176" s="86"/>
      <c r="G176" s="86"/>
      <c r="H176" s="86"/>
      <c r="I176" s="86"/>
      <c r="J176" s="86"/>
      <c r="K176" s="86"/>
      <c r="L176" s="86"/>
      <c r="M176" s="86"/>
      <c r="N176" s="86"/>
      <c r="O176" s="86"/>
      <c r="P176" s="86"/>
      <c r="Q176" s="86"/>
      <c r="R176" s="86"/>
    </row>
  </sheetData>
  <mergeCells count="28">
    <mergeCell ref="D137:G137"/>
    <mergeCell ref="D80:G80"/>
    <mergeCell ref="D83:G83"/>
    <mergeCell ref="D134:G134"/>
    <mergeCell ref="D135:G135"/>
    <mergeCell ref="D136:G136"/>
    <mergeCell ref="D81:G81"/>
    <mergeCell ref="D82:G82"/>
    <mergeCell ref="H11:I11"/>
    <mergeCell ref="H7:I7"/>
    <mergeCell ref="L7:M7"/>
    <mergeCell ref="H8:I8"/>
    <mergeCell ref="H9:I9"/>
    <mergeCell ref="H10:I10"/>
    <mergeCell ref="D5:E5"/>
    <mergeCell ref="H5:I5"/>
    <mergeCell ref="L5:M5"/>
    <mergeCell ref="H6:I6"/>
    <mergeCell ref="J6:K6"/>
    <mergeCell ref="L6:M6"/>
    <mergeCell ref="C46:E46"/>
    <mergeCell ref="C24:E24"/>
    <mergeCell ref="I24:M24"/>
    <mergeCell ref="I46:M46"/>
    <mergeCell ref="D12:E12"/>
    <mergeCell ref="B13:M13"/>
    <mergeCell ref="B23:M23"/>
    <mergeCell ref="B45:M45"/>
  </mergeCells>
  <pageMargins left="0.2" right="0.2" top="0.33" bottom="0.32" header="0.2" footer="0.19"/>
  <pageSetup paperSize="17" scale="50" orientation="landscape" r:id="rId1"/>
  <rowBreaks count="2" manualBreakCount="2">
    <brk id="67" max="16383" man="1"/>
    <brk id="12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2:P17"/>
  <sheetViews>
    <sheetView showGridLines="0" view="pageBreakPreview" zoomScale="75" zoomScaleNormal="80" zoomScaleSheetLayoutView="75" zoomScalePageLayoutView="80" workbookViewId="0">
      <selection activeCell="N13" sqref="N13"/>
    </sheetView>
  </sheetViews>
  <sheetFormatPr defaultColWidth="7.85546875" defaultRowHeight="14.25" x14ac:dyDescent="0.2"/>
  <cols>
    <col min="1" max="1" width="5" style="3" customWidth="1"/>
    <col min="2" max="2" width="5.85546875" style="3" customWidth="1"/>
    <col min="3" max="3" width="7.85546875" style="3"/>
    <col min="4" max="4" width="25.85546875" style="3" customWidth="1"/>
    <col min="5" max="5" width="17.28515625" style="3" customWidth="1"/>
    <col min="6" max="6" width="10.5703125" style="3" customWidth="1"/>
    <col min="7" max="7" width="10.42578125" style="3" customWidth="1"/>
    <col min="8" max="8" width="13.140625" style="3" customWidth="1"/>
    <col min="9" max="9" width="10" style="3" customWidth="1"/>
    <col min="10" max="10" width="9.140625" style="3" customWidth="1"/>
    <col min="11" max="11" width="13.5703125" style="3" customWidth="1"/>
    <col min="12" max="12" width="12.42578125" style="3" customWidth="1"/>
    <col min="13" max="13" width="29.5703125" style="3" customWidth="1"/>
    <col min="14" max="14" width="32.28515625" style="3" customWidth="1"/>
    <col min="15" max="15" width="18.5703125" style="3" customWidth="1"/>
    <col min="16" max="16" width="11.28515625" style="3" customWidth="1"/>
    <col min="17" max="17" width="4.7109375" style="3" customWidth="1"/>
    <col min="18" max="18" width="10" style="3" customWidth="1"/>
    <col min="19" max="16384" width="7.85546875" style="3"/>
  </cols>
  <sheetData>
    <row r="2" spans="2:16" ht="27.75" customHeight="1" x14ac:dyDescent="0.3">
      <c r="B2" s="83" t="s">
        <v>166</v>
      </c>
    </row>
    <row r="3" spans="2:16" ht="18" x14ac:dyDescent="0.2">
      <c r="B3" s="952" t="s">
        <v>802</v>
      </c>
    </row>
    <row r="4" spans="2:16" x14ac:dyDescent="0.2">
      <c r="B4" s="30"/>
      <c r="C4" s="30"/>
      <c r="D4" s="30"/>
      <c r="E4" s="30"/>
      <c r="F4" s="30"/>
      <c r="G4" s="30"/>
      <c r="H4" s="30"/>
      <c r="I4" s="30"/>
      <c r="J4" s="30"/>
      <c r="K4" s="30"/>
      <c r="L4" s="30"/>
      <c r="M4" s="30"/>
      <c r="N4" s="30"/>
      <c r="O4" s="30"/>
      <c r="P4" s="30"/>
    </row>
    <row r="5" spans="2:16" ht="22.5" customHeight="1" x14ac:dyDescent="0.25">
      <c r="B5" s="65"/>
      <c r="C5" s="30"/>
      <c r="D5" s="30"/>
      <c r="E5" s="30"/>
      <c r="F5" s="30"/>
      <c r="G5" s="30"/>
      <c r="H5" s="30"/>
      <c r="I5" s="30"/>
      <c r="J5" s="30"/>
      <c r="K5" s="30"/>
      <c r="L5" s="30"/>
      <c r="M5" s="30"/>
      <c r="N5" s="30"/>
      <c r="O5" s="30"/>
      <c r="P5" s="30"/>
    </row>
    <row r="6" spans="2:16" s="64" customFormat="1" ht="59.25" customHeight="1" x14ac:dyDescent="0.2">
      <c r="B6" s="50" t="s">
        <v>67</v>
      </c>
      <c r="C6" s="50" t="s">
        <v>66</v>
      </c>
      <c r="D6" s="50" t="s">
        <v>65</v>
      </c>
      <c r="E6" s="50" t="s">
        <v>64</v>
      </c>
      <c r="F6" s="50" t="s">
        <v>63</v>
      </c>
      <c r="G6" s="50" t="s">
        <v>62</v>
      </c>
      <c r="H6" s="50" t="s">
        <v>61</v>
      </c>
      <c r="I6" s="52" t="s">
        <v>60</v>
      </c>
      <c r="J6" s="50" t="s">
        <v>59</v>
      </c>
      <c r="K6" s="50" t="s">
        <v>58</v>
      </c>
      <c r="L6" s="50" t="s">
        <v>57</v>
      </c>
      <c r="M6" s="249" t="s">
        <v>165</v>
      </c>
      <c r="N6" s="249" t="s">
        <v>164</v>
      </c>
      <c r="O6" s="249" t="s">
        <v>163</v>
      </c>
    </row>
    <row r="7" spans="2:16" ht="17.25" customHeight="1" x14ac:dyDescent="0.2">
      <c r="B7" s="46">
        <v>1</v>
      </c>
      <c r="C7" s="46"/>
      <c r="D7" s="49"/>
      <c r="E7" s="42"/>
      <c r="F7" s="42"/>
      <c r="G7" s="46"/>
      <c r="H7" s="42"/>
      <c r="I7" s="48"/>
      <c r="J7" s="41">
        <v>0</v>
      </c>
      <c r="K7" s="63"/>
      <c r="L7" s="41">
        <v>0</v>
      </c>
      <c r="M7" s="41"/>
      <c r="N7" s="41"/>
      <c r="O7" s="41"/>
    </row>
    <row r="8" spans="2:16" ht="17.25" customHeight="1" x14ac:dyDescent="0.2">
      <c r="B8" s="46">
        <f>B7+1</f>
        <v>2</v>
      </c>
      <c r="C8" s="46"/>
      <c r="D8" s="49"/>
      <c r="E8" s="42"/>
      <c r="F8" s="42"/>
      <c r="G8" s="42"/>
      <c r="H8" s="42"/>
      <c r="I8" s="48"/>
      <c r="J8" s="41">
        <v>0</v>
      </c>
      <c r="K8" s="42"/>
      <c r="L8" s="41">
        <v>0</v>
      </c>
      <c r="M8" s="41"/>
      <c r="N8" s="41"/>
      <c r="O8" s="41"/>
    </row>
    <row r="9" spans="2:16" ht="17.25" customHeight="1" x14ac:dyDescent="0.2">
      <c r="B9" s="46">
        <f>B8+1</f>
        <v>3</v>
      </c>
      <c r="C9" s="46"/>
      <c r="D9" s="49"/>
      <c r="E9" s="42"/>
      <c r="F9" s="42"/>
      <c r="G9" s="42"/>
      <c r="H9" s="42"/>
      <c r="I9" s="48"/>
      <c r="J9" s="41">
        <v>0</v>
      </c>
      <c r="K9" s="42"/>
      <c r="L9" s="41">
        <v>0</v>
      </c>
      <c r="M9" s="41"/>
      <c r="N9" s="41"/>
      <c r="O9" s="41"/>
    </row>
    <row r="10" spans="2:16" ht="17.25" customHeight="1" x14ac:dyDescent="0.2"/>
    <row r="11" spans="2:16" ht="17.25" customHeight="1" x14ac:dyDescent="0.25">
      <c r="C11" s="39" t="s">
        <v>45</v>
      </c>
      <c r="D11" s="3" t="s">
        <v>38</v>
      </c>
    </row>
    <row r="12" spans="2:16" ht="17.25" customHeight="1" x14ac:dyDescent="0.2">
      <c r="D12" s="3" t="s">
        <v>37</v>
      </c>
    </row>
    <row r="13" spans="2:16" ht="17.25" customHeight="1" x14ac:dyDescent="0.2"/>
    <row r="14" spans="2:16" ht="17.25" customHeight="1" x14ac:dyDescent="0.2"/>
    <row r="15" spans="2:16" ht="17.25" customHeight="1" x14ac:dyDescent="0.25">
      <c r="B15" s="39"/>
    </row>
    <row r="16" spans="2:16" ht="17.25" customHeight="1" x14ac:dyDescent="0.25">
      <c r="B16" s="34"/>
    </row>
    <row r="17" spans="2:2" ht="17.25" customHeight="1" x14ac:dyDescent="0.25">
      <c r="B17" s="34"/>
    </row>
  </sheetData>
  <dataValidations count="2">
    <dataValidation type="list" allowBlank="1" showInputMessage="1" showErrorMessage="1" sqref="C7:C9">
      <formula1>$D$11</formula1>
    </dataValidation>
    <dataValidation type="list" allowBlank="1" showInputMessage="1" showErrorMessage="1" prompt="Yes for Auto CPI Increase as per Code" sqref="F7:F9">
      <formula1>Auto_CPI_Adjust_Yes_No</formula1>
    </dataValidation>
  </dataValidations>
  <printOptions horizontalCentered="1"/>
  <pageMargins left="0.25" right="0.25" top="0.4" bottom="0.5" header="0.3" footer="0.3"/>
  <pageSetup paperSize="17" scale="97" orientation="landscape" r:id="rId1"/>
  <headerFooter alignWithMargins="0"/>
  <colBreaks count="1" manualBreakCount="1">
    <brk id="16" min="1" max="3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T74"/>
  <sheetViews>
    <sheetView view="pageBreakPreview" topLeftCell="C22" zoomScale="85" zoomScaleNormal="100" zoomScaleSheetLayoutView="85" workbookViewId="0">
      <selection activeCell="L31" sqref="L31"/>
    </sheetView>
  </sheetViews>
  <sheetFormatPr defaultColWidth="9.140625" defaultRowHeight="14.25" x14ac:dyDescent="0.2"/>
  <cols>
    <col min="1" max="1" width="5" style="250" customWidth="1"/>
    <col min="2" max="2" width="6" style="250" customWidth="1"/>
    <col min="3" max="3" width="9" style="250" customWidth="1"/>
    <col min="4" max="4" width="8.85546875" style="251" customWidth="1"/>
    <col min="5" max="5" width="15.140625" style="251" bestFit="1" customWidth="1"/>
    <col min="6" max="6" width="6.28515625" style="251" bestFit="1" customWidth="1"/>
    <col min="7" max="7" width="12.42578125" style="250" customWidth="1"/>
    <col min="8" max="8" width="58.28515625" style="250" customWidth="1"/>
    <col min="9" max="9" width="16" style="250" bestFit="1" customWidth="1"/>
    <col min="10" max="10" width="14.140625" style="250" customWidth="1"/>
    <col min="11" max="11" width="15.7109375" style="250" customWidth="1"/>
    <col min="12" max="12" width="14.5703125" style="250" customWidth="1"/>
    <col min="13" max="13" width="16" style="250" bestFit="1" customWidth="1"/>
    <col min="14" max="14" width="16" style="250" customWidth="1"/>
    <col min="15" max="15" width="14.85546875" style="250" customWidth="1"/>
    <col min="16" max="16" width="69.28515625" style="250" customWidth="1"/>
    <col min="17" max="17" width="3.42578125" style="250" customWidth="1"/>
    <col min="18" max="18" width="9.140625" style="250"/>
    <col min="19" max="19" width="17.85546875" style="250" customWidth="1"/>
    <col min="20" max="20" width="9.140625" style="250" customWidth="1"/>
    <col min="21" max="16384" width="9.140625" style="250"/>
  </cols>
  <sheetData>
    <row r="1" spans="2:20" ht="21" customHeight="1" x14ac:dyDescent="0.2">
      <c r="P1" s="1106"/>
      <c r="Q1" s="1106"/>
      <c r="R1" s="1106"/>
      <c r="S1" s="1106"/>
      <c r="T1" s="1106"/>
    </row>
    <row r="2" spans="2:20" ht="18" x14ac:dyDescent="0.25">
      <c r="B2" s="267" t="s">
        <v>181</v>
      </c>
      <c r="C2" s="266"/>
      <c r="P2" s="1106"/>
      <c r="Q2" s="1106"/>
      <c r="R2" s="1106"/>
      <c r="S2" s="1106"/>
      <c r="T2" s="1106"/>
    </row>
    <row r="3" spans="2:20" ht="18" x14ac:dyDescent="0.2">
      <c r="B3" s="952" t="s">
        <v>802</v>
      </c>
      <c r="P3" s="1106"/>
      <c r="Q3" s="1106"/>
      <c r="R3" s="1106"/>
      <c r="S3" s="1106"/>
      <c r="T3" s="1106"/>
    </row>
    <row r="4" spans="2:20" x14ac:dyDescent="0.2">
      <c r="P4" s="1106"/>
      <c r="Q4" s="1106"/>
      <c r="R4" s="1106"/>
      <c r="S4" s="1106"/>
      <c r="T4" s="1106"/>
    </row>
    <row r="5" spans="2:20" x14ac:dyDescent="0.2">
      <c r="B5" s="250" t="s">
        <v>581</v>
      </c>
      <c r="P5" s="1106"/>
      <c r="Q5" s="1106"/>
      <c r="R5" s="1106"/>
      <c r="S5" s="1106"/>
      <c r="T5" s="1106"/>
    </row>
    <row r="6" spans="2:20" ht="15" x14ac:dyDescent="0.25">
      <c r="B6" s="264" t="s">
        <v>180</v>
      </c>
      <c r="F6" s="250"/>
      <c r="P6" s="1106"/>
      <c r="Q6" s="1106"/>
      <c r="R6" s="1106"/>
      <c r="S6" s="1106"/>
      <c r="T6" s="1106"/>
    </row>
    <row r="7" spans="2:20" x14ac:dyDescent="0.2">
      <c r="B7" s="254" t="s">
        <v>29</v>
      </c>
      <c r="F7" s="250"/>
      <c r="R7" s="1120" t="s">
        <v>1028</v>
      </c>
      <c r="S7" s="1121"/>
      <c r="T7" s="1121"/>
    </row>
    <row r="8" spans="2:20" x14ac:dyDescent="0.2">
      <c r="B8" s="254" t="s">
        <v>28</v>
      </c>
      <c r="C8" s="253"/>
      <c r="D8" s="253"/>
      <c r="E8" s="250"/>
      <c r="F8" s="250"/>
      <c r="I8" s="1056"/>
      <c r="J8" s="1056"/>
      <c r="K8" s="1056"/>
      <c r="L8" s="1057"/>
      <c r="M8" s="1056"/>
      <c r="R8" s="1121"/>
      <c r="S8" s="1121"/>
      <c r="T8" s="1121"/>
    </row>
    <row r="9" spans="2:20" ht="27" customHeight="1" thickBot="1" x14ac:dyDescent="0.3">
      <c r="B9" s="1118"/>
      <c r="C9" s="1118"/>
      <c r="D9" s="1118"/>
      <c r="E9" s="250"/>
      <c r="F9" s="250"/>
      <c r="J9" s="253"/>
      <c r="P9" s="1106"/>
      <c r="Q9" s="1106"/>
      <c r="R9" s="1106"/>
      <c r="S9" s="1106"/>
      <c r="T9" s="1106"/>
    </row>
    <row r="10" spans="2:20" ht="15" x14ac:dyDescent="0.25">
      <c r="B10" s="263" t="s">
        <v>179</v>
      </c>
      <c r="C10" s="257"/>
      <c r="D10" s="257"/>
      <c r="E10" s="257"/>
      <c r="F10" s="257"/>
      <c r="G10" s="257"/>
      <c r="H10" s="257"/>
      <c r="I10" s="257"/>
      <c r="J10" s="257"/>
      <c r="K10" s="258" t="s">
        <v>25</v>
      </c>
      <c r="L10" s="257"/>
      <c r="M10" s="257"/>
      <c r="N10" s="258" t="s">
        <v>25</v>
      </c>
      <c r="O10" s="257"/>
      <c r="P10" s="1107" t="s">
        <v>25</v>
      </c>
      <c r="Q10" s="1107"/>
      <c r="R10" s="1107"/>
      <c r="S10" s="1107"/>
      <c r="T10" s="1107"/>
    </row>
    <row r="11" spans="2:20" s="259" customFormat="1" ht="51" customHeight="1" thickBot="1" x14ac:dyDescent="0.25">
      <c r="B11" s="262" t="s">
        <v>24</v>
      </c>
      <c r="C11" s="260" t="s">
        <v>23</v>
      </c>
      <c r="D11" s="260" t="s">
        <v>22</v>
      </c>
      <c r="E11" s="261" t="s">
        <v>21</v>
      </c>
      <c r="F11" s="261" t="s">
        <v>20</v>
      </c>
      <c r="G11" s="261" t="s">
        <v>178</v>
      </c>
      <c r="H11" s="260" t="s">
        <v>177</v>
      </c>
      <c r="I11" s="260" t="s">
        <v>176</v>
      </c>
      <c r="J11" s="260" t="s">
        <v>170</v>
      </c>
      <c r="K11" s="260" t="s">
        <v>169</v>
      </c>
      <c r="L11" s="260" t="s">
        <v>168</v>
      </c>
      <c r="M11" s="260" t="s">
        <v>175</v>
      </c>
      <c r="N11" s="260" t="s">
        <v>174</v>
      </c>
      <c r="O11" s="963" t="s">
        <v>173</v>
      </c>
      <c r="P11" s="1103" t="s">
        <v>167</v>
      </c>
      <c r="Q11" s="1104"/>
      <c r="R11" s="1104"/>
      <c r="S11" s="1104"/>
      <c r="T11" s="1104"/>
    </row>
    <row r="12" spans="2:20" ht="31.5" customHeight="1" x14ac:dyDescent="0.2">
      <c r="B12" s="255" t="s">
        <v>24</v>
      </c>
      <c r="C12" s="255" t="s">
        <v>877</v>
      </c>
      <c r="D12" s="255" t="s">
        <v>784</v>
      </c>
      <c r="E12" s="255" t="s">
        <v>878</v>
      </c>
      <c r="F12" s="255" t="s">
        <v>907</v>
      </c>
      <c r="G12" s="255" t="s">
        <v>907</v>
      </c>
      <c r="H12" s="255" t="s">
        <v>908</v>
      </c>
      <c r="I12" s="969">
        <v>2968960</v>
      </c>
      <c r="J12" s="969">
        <v>3089418</v>
      </c>
      <c r="K12" s="969">
        <v>3089418</v>
      </c>
      <c r="L12" s="969">
        <f t="shared" ref="L12:L42" si="0">K12-J12</f>
        <v>0</v>
      </c>
      <c r="M12" s="970">
        <f>K12</f>
        <v>3089418</v>
      </c>
      <c r="N12" s="970">
        <v>3175639</v>
      </c>
      <c r="O12" s="970">
        <f t="shared" ref="O12:O42" si="1">N12-M12</f>
        <v>86221</v>
      </c>
      <c r="P12" s="1108" t="s">
        <v>1059</v>
      </c>
      <c r="Q12" s="1109"/>
      <c r="R12" s="1109"/>
      <c r="S12" s="1109"/>
      <c r="T12" s="1110"/>
    </row>
    <row r="13" spans="2:20" ht="29.25" customHeight="1" x14ac:dyDescent="0.2">
      <c r="B13" s="255" t="s">
        <v>24</v>
      </c>
      <c r="C13" s="255" t="s">
        <v>877</v>
      </c>
      <c r="D13" s="255" t="s">
        <v>784</v>
      </c>
      <c r="E13" s="255" t="s">
        <v>878</v>
      </c>
      <c r="F13" s="255" t="s">
        <v>907</v>
      </c>
      <c r="G13" s="255" t="s">
        <v>909</v>
      </c>
      <c r="H13" s="255" t="s">
        <v>910</v>
      </c>
      <c r="I13" s="969">
        <v>958568</v>
      </c>
      <c r="J13" s="969">
        <v>1766472</v>
      </c>
      <c r="K13" s="971">
        <v>1866180.8</v>
      </c>
      <c r="L13" s="969">
        <f t="shared" si="0"/>
        <v>99708.800000000047</v>
      </c>
      <c r="M13" s="970">
        <f t="shared" ref="M13:M42" si="2">K13</f>
        <v>1866180.8</v>
      </c>
      <c r="N13" s="972">
        <v>1102353.2</v>
      </c>
      <c r="O13" s="970">
        <f t="shared" si="1"/>
        <v>-763827.60000000009</v>
      </c>
      <c r="P13" s="1114" t="s">
        <v>1051</v>
      </c>
      <c r="Q13" s="1115"/>
      <c r="R13" s="1115"/>
      <c r="S13" s="1115"/>
      <c r="T13" s="1116"/>
    </row>
    <row r="14" spans="2:20" x14ac:dyDescent="0.2">
      <c r="B14" s="255" t="s">
        <v>24</v>
      </c>
      <c r="C14" s="255" t="s">
        <v>877</v>
      </c>
      <c r="D14" s="255" t="s">
        <v>784</v>
      </c>
      <c r="E14" s="255" t="s">
        <v>878</v>
      </c>
      <c r="F14" s="255" t="s">
        <v>907</v>
      </c>
      <c r="G14" s="255" t="s">
        <v>911</v>
      </c>
      <c r="H14" s="255" t="s">
        <v>912</v>
      </c>
      <c r="I14" s="969">
        <v>22221</v>
      </c>
      <c r="J14" s="969">
        <v>32300</v>
      </c>
      <c r="K14" s="971">
        <v>32300</v>
      </c>
      <c r="L14" s="969">
        <f t="shared" si="0"/>
        <v>0</v>
      </c>
      <c r="M14" s="970">
        <f t="shared" si="2"/>
        <v>32300</v>
      </c>
      <c r="N14" s="972">
        <v>22221</v>
      </c>
      <c r="O14" s="970">
        <f t="shared" si="1"/>
        <v>-10079</v>
      </c>
      <c r="P14" s="1114"/>
      <c r="Q14" s="1115"/>
      <c r="R14" s="1115"/>
      <c r="S14" s="1115"/>
      <c r="T14" s="1116"/>
    </row>
    <row r="15" spans="2:20" ht="44.25" customHeight="1" x14ac:dyDescent="0.2">
      <c r="B15" s="255" t="s">
        <v>24</v>
      </c>
      <c r="C15" s="255" t="s">
        <v>877</v>
      </c>
      <c r="D15" s="255" t="s">
        <v>784</v>
      </c>
      <c r="E15" s="255" t="s">
        <v>878</v>
      </c>
      <c r="F15" s="255" t="s">
        <v>907</v>
      </c>
      <c r="G15" s="255" t="s">
        <v>913</v>
      </c>
      <c r="H15" s="255" t="s">
        <v>914</v>
      </c>
      <c r="I15" s="969">
        <v>445862</v>
      </c>
      <c r="J15" s="969">
        <v>689264</v>
      </c>
      <c r="K15" s="971">
        <v>591264.4</v>
      </c>
      <c r="L15" s="969">
        <f t="shared" si="0"/>
        <v>-97999.599999999977</v>
      </c>
      <c r="M15" s="970">
        <f t="shared" si="2"/>
        <v>591264.4</v>
      </c>
      <c r="N15" s="972">
        <v>445862</v>
      </c>
      <c r="O15" s="970">
        <f t="shared" si="1"/>
        <v>-145402.40000000002</v>
      </c>
      <c r="P15" s="1111" t="s">
        <v>1055</v>
      </c>
      <c r="Q15" s="1112"/>
      <c r="R15" s="1112"/>
      <c r="S15" s="1112"/>
      <c r="T15" s="1113"/>
    </row>
    <row r="16" spans="2:20" ht="51" customHeight="1" x14ac:dyDescent="0.2">
      <c r="B16" s="255" t="s">
        <v>24</v>
      </c>
      <c r="C16" s="255" t="s">
        <v>877</v>
      </c>
      <c r="D16" s="255" t="s">
        <v>784</v>
      </c>
      <c r="E16" s="255" t="s">
        <v>878</v>
      </c>
      <c r="F16" s="255" t="s">
        <v>907</v>
      </c>
      <c r="G16" s="255" t="s">
        <v>915</v>
      </c>
      <c r="H16" s="255" t="s">
        <v>916</v>
      </c>
      <c r="I16" s="969">
        <v>22000</v>
      </c>
      <c r="J16" s="969">
        <v>22000</v>
      </c>
      <c r="K16" s="971">
        <v>30758</v>
      </c>
      <c r="L16" s="969">
        <f t="shared" si="0"/>
        <v>8758</v>
      </c>
      <c r="M16" s="970">
        <f t="shared" si="2"/>
        <v>30758</v>
      </c>
      <c r="N16" s="972">
        <v>22000</v>
      </c>
      <c r="O16" s="970">
        <f t="shared" si="1"/>
        <v>-8758</v>
      </c>
      <c r="P16" s="1114" t="s">
        <v>1052</v>
      </c>
      <c r="Q16" s="1115"/>
      <c r="R16" s="1115"/>
      <c r="S16" s="1115"/>
      <c r="T16" s="1116"/>
    </row>
    <row r="17" spans="2:20" ht="14.25" customHeight="1" x14ac:dyDescent="0.2">
      <c r="B17" s="255" t="s">
        <v>24</v>
      </c>
      <c r="C17" s="255" t="s">
        <v>877</v>
      </c>
      <c r="D17" s="255" t="s">
        <v>784</v>
      </c>
      <c r="E17" s="255" t="s">
        <v>878</v>
      </c>
      <c r="F17" s="255" t="s">
        <v>917</v>
      </c>
      <c r="G17" s="255" t="s">
        <v>917</v>
      </c>
      <c r="H17" s="255" t="s">
        <v>918</v>
      </c>
      <c r="I17" s="969">
        <v>663165</v>
      </c>
      <c r="J17" s="969">
        <v>569066</v>
      </c>
      <c r="K17" s="971">
        <v>569066</v>
      </c>
      <c r="L17" s="969">
        <f t="shared" si="0"/>
        <v>0</v>
      </c>
      <c r="M17" s="970">
        <f t="shared" si="2"/>
        <v>569066</v>
      </c>
      <c r="N17" s="972">
        <v>551271</v>
      </c>
      <c r="O17" s="970">
        <f t="shared" si="1"/>
        <v>-17795</v>
      </c>
      <c r="P17" s="1114"/>
      <c r="Q17" s="1115"/>
      <c r="R17" s="1115"/>
      <c r="S17" s="1115"/>
      <c r="T17" s="1116"/>
    </row>
    <row r="18" spans="2:20" ht="14.25" customHeight="1" x14ac:dyDescent="0.2">
      <c r="B18" s="255" t="s">
        <v>24</v>
      </c>
      <c r="C18" s="255" t="s">
        <v>877</v>
      </c>
      <c r="D18" s="255" t="s">
        <v>784</v>
      </c>
      <c r="E18" s="255" t="s">
        <v>878</v>
      </c>
      <c r="F18" s="255" t="s">
        <v>917</v>
      </c>
      <c r="G18" s="255" t="s">
        <v>919</v>
      </c>
      <c r="H18" s="255" t="s">
        <v>920</v>
      </c>
      <c r="I18" s="969">
        <v>333109</v>
      </c>
      <c r="J18" s="969">
        <v>423037</v>
      </c>
      <c r="K18" s="971">
        <v>423037</v>
      </c>
      <c r="L18" s="969">
        <f t="shared" si="0"/>
        <v>0</v>
      </c>
      <c r="M18" s="970">
        <f t="shared" si="2"/>
        <v>423037</v>
      </c>
      <c r="N18" s="972">
        <v>424328</v>
      </c>
      <c r="O18" s="970">
        <f t="shared" si="1"/>
        <v>1291</v>
      </c>
      <c r="P18" s="1114"/>
      <c r="Q18" s="1115"/>
      <c r="R18" s="1115"/>
      <c r="S18" s="1115"/>
      <c r="T18" s="1116"/>
    </row>
    <row r="19" spans="2:20" ht="14.25" customHeight="1" x14ac:dyDescent="0.2">
      <c r="B19" s="255" t="s">
        <v>24</v>
      </c>
      <c r="C19" s="255" t="s">
        <v>877</v>
      </c>
      <c r="D19" s="255" t="s">
        <v>784</v>
      </c>
      <c r="E19" s="255" t="s">
        <v>878</v>
      </c>
      <c r="F19" s="255" t="s">
        <v>917</v>
      </c>
      <c r="G19" s="255" t="s">
        <v>921</v>
      </c>
      <c r="H19" s="255" t="s">
        <v>922</v>
      </c>
      <c r="I19" s="969">
        <v>584283</v>
      </c>
      <c r="J19" s="969">
        <v>456435</v>
      </c>
      <c r="K19" s="973">
        <v>462454</v>
      </c>
      <c r="L19" s="973">
        <f>K19-J19</f>
        <v>6019</v>
      </c>
      <c r="M19" s="970">
        <f t="shared" si="2"/>
        <v>462454</v>
      </c>
      <c r="N19" s="974">
        <v>500031</v>
      </c>
      <c r="O19" s="974">
        <f t="shared" si="1"/>
        <v>37577</v>
      </c>
      <c r="P19" s="1114"/>
      <c r="Q19" s="1115"/>
      <c r="R19" s="1115"/>
      <c r="S19" s="1115"/>
      <c r="T19" s="1116"/>
    </row>
    <row r="20" spans="2:20" ht="14.25" customHeight="1" x14ac:dyDescent="0.2">
      <c r="B20" s="255" t="s">
        <v>24</v>
      </c>
      <c r="C20" s="255" t="s">
        <v>877</v>
      </c>
      <c r="D20" s="255" t="s">
        <v>784</v>
      </c>
      <c r="E20" s="255" t="s">
        <v>878</v>
      </c>
      <c r="F20" s="255" t="s">
        <v>917</v>
      </c>
      <c r="G20" s="255" t="s">
        <v>923</v>
      </c>
      <c r="H20" s="255" t="s">
        <v>924</v>
      </c>
      <c r="I20" s="969">
        <v>49067</v>
      </c>
      <c r="J20" s="969">
        <v>50445</v>
      </c>
      <c r="K20" s="971">
        <v>50445</v>
      </c>
      <c r="L20" s="973">
        <f t="shared" si="0"/>
        <v>0</v>
      </c>
      <c r="M20" s="970">
        <f t="shared" si="2"/>
        <v>50445</v>
      </c>
      <c r="N20" s="971">
        <v>52975</v>
      </c>
      <c r="O20" s="974">
        <f t="shared" si="1"/>
        <v>2530</v>
      </c>
      <c r="P20" s="1114"/>
      <c r="Q20" s="1115"/>
      <c r="R20" s="1115"/>
      <c r="S20" s="1115"/>
      <c r="T20" s="1116"/>
    </row>
    <row r="21" spans="2:20" ht="14.25" customHeight="1" x14ac:dyDescent="0.2">
      <c r="B21" s="255" t="s">
        <v>24</v>
      </c>
      <c r="C21" s="255" t="s">
        <v>877</v>
      </c>
      <c r="D21" s="255" t="s">
        <v>784</v>
      </c>
      <c r="E21" s="255" t="s">
        <v>878</v>
      </c>
      <c r="F21" s="255" t="s">
        <v>917</v>
      </c>
      <c r="G21" s="255" t="s">
        <v>925</v>
      </c>
      <c r="H21" s="255" t="s">
        <v>926</v>
      </c>
      <c r="I21" s="969">
        <v>11043</v>
      </c>
      <c r="J21" s="969">
        <v>15117</v>
      </c>
      <c r="K21" s="971">
        <v>15117</v>
      </c>
      <c r="L21" s="973">
        <f t="shared" si="0"/>
        <v>0</v>
      </c>
      <c r="M21" s="970">
        <f t="shared" si="2"/>
        <v>15117</v>
      </c>
      <c r="N21" s="971">
        <v>15350</v>
      </c>
      <c r="O21" s="974">
        <f t="shared" si="1"/>
        <v>233</v>
      </c>
      <c r="P21" s="1114"/>
      <c r="Q21" s="1115"/>
      <c r="R21" s="1115"/>
      <c r="S21" s="1115"/>
      <c r="T21" s="1116"/>
    </row>
    <row r="22" spans="2:20" ht="14.25" customHeight="1" x14ac:dyDescent="0.2">
      <c r="B22" s="255" t="s">
        <v>24</v>
      </c>
      <c r="C22" s="255" t="s">
        <v>877</v>
      </c>
      <c r="D22" s="255" t="s">
        <v>784</v>
      </c>
      <c r="E22" s="255" t="s">
        <v>878</v>
      </c>
      <c r="F22" s="255" t="s">
        <v>917</v>
      </c>
      <c r="G22" s="255" t="s">
        <v>927</v>
      </c>
      <c r="H22" s="255" t="s">
        <v>928</v>
      </c>
      <c r="I22" s="969">
        <v>16903</v>
      </c>
      <c r="J22" s="969">
        <v>22182</v>
      </c>
      <c r="K22" s="971">
        <v>22182</v>
      </c>
      <c r="L22" s="973">
        <f t="shared" si="0"/>
        <v>0</v>
      </c>
      <c r="M22" s="970">
        <f t="shared" si="2"/>
        <v>22182</v>
      </c>
      <c r="N22" s="971">
        <v>23066</v>
      </c>
      <c r="O22" s="974">
        <f t="shared" si="1"/>
        <v>884</v>
      </c>
      <c r="P22" s="1114"/>
      <c r="Q22" s="1115"/>
      <c r="R22" s="1115"/>
      <c r="S22" s="1115"/>
      <c r="T22" s="1116"/>
    </row>
    <row r="23" spans="2:20" ht="38.25" customHeight="1" x14ac:dyDescent="0.2">
      <c r="B23" s="255" t="s">
        <v>24</v>
      </c>
      <c r="C23" s="255" t="s">
        <v>877</v>
      </c>
      <c r="D23" s="255" t="s">
        <v>784</v>
      </c>
      <c r="E23" s="255" t="s">
        <v>878</v>
      </c>
      <c r="F23" s="255" t="s">
        <v>929</v>
      </c>
      <c r="G23" s="255" t="s">
        <v>929</v>
      </c>
      <c r="H23" s="255" t="s">
        <v>930</v>
      </c>
      <c r="I23" s="969">
        <v>6758</v>
      </c>
      <c r="J23" s="969">
        <v>6758</v>
      </c>
      <c r="K23" s="971">
        <v>6758</v>
      </c>
      <c r="L23" s="973">
        <f t="shared" si="0"/>
        <v>0</v>
      </c>
      <c r="M23" s="970">
        <f t="shared" si="2"/>
        <v>6758</v>
      </c>
      <c r="N23" s="971">
        <v>8500</v>
      </c>
      <c r="O23" s="974">
        <f t="shared" si="1"/>
        <v>1742</v>
      </c>
      <c r="P23" s="1114" t="s">
        <v>1032</v>
      </c>
      <c r="Q23" s="1115"/>
      <c r="R23" s="1115"/>
      <c r="S23" s="1115"/>
      <c r="T23" s="1116"/>
    </row>
    <row r="24" spans="2:20" x14ac:dyDescent="0.2">
      <c r="B24" s="255" t="s">
        <v>24</v>
      </c>
      <c r="C24" s="255" t="s">
        <v>877</v>
      </c>
      <c r="D24" s="255" t="s">
        <v>784</v>
      </c>
      <c r="E24" s="255" t="s">
        <v>878</v>
      </c>
      <c r="F24" s="255" t="s">
        <v>929</v>
      </c>
      <c r="G24" s="255" t="s">
        <v>931</v>
      </c>
      <c r="H24" s="255" t="s">
        <v>932</v>
      </c>
      <c r="I24" s="969">
        <v>9810</v>
      </c>
      <c r="J24" s="969">
        <v>9810</v>
      </c>
      <c r="K24" s="971">
        <v>9810</v>
      </c>
      <c r="L24" s="973">
        <f t="shared" si="0"/>
        <v>0</v>
      </c>
      <c r="M24" s="970">
        <f t="shared" si="2"/>
        <v>9810</v>
      </c>
      <c r="N24" s="971">
        <v>9810</v>
      </c>
      <c r="O24" s="974">
        <f t="shared" si="1"/>
        <v>0</v>
      </c>
      <c r="P24" s="1114"/>
      <c r="Q24" s="1115"/>
      <c r="R24" s="1115"/>
      <c r="S24" s="1115"/>
      <c r="T24" s="1116"/>
    </row>
    <row r="25" spans="2:20" x14ac:dyDescent="0.2">
      <c r="B25" s="255" t="s">
        <v>24</v>
      </c>
      <c r="C25" s="255" t="s">
        <v>877</v>
      </c>
      <c r="D25" s="255" t="s">
        <v>784</v>
      </c>
      <c r="E25" s="255" t="s">
        <v>878</v>
      </c>
      <c r="F25" s="255" t="s">
        <v>929</v>
      </c>
      <c r="G25" s="255" t="s">
        <v>933</v>
      </c>
      <c r="H25" s="255" t="s">
        <v>934</v>
      </c>
      <c r="I25" s="969">
        <v>1090</v>
      </c>
      <c r="J25" s="969">
        <v>1090</v>
      </c>
      <c r="K25" s="971">
        <v>1090</v>
      </c>
      <c r="L25" s="973">
        <f t="shared" si="0"/>
        <v>0</v>
      </c>
      <c r="M25" s="970">
        <f t="shared" si="2"/>
        <v>1090</v>
      </c>
      <c r="N25" s="971">
        <v>1090</v>
      </c>
      <c r="O25" s="974">
        <f t="shared" si="1"/>
        <v>0</v>
      </c>
      <c r="P25" s="1114"/>
      <c r="Q25" s="1115"/>
      <c r="R25" s="1115"/>
      <c r="S25" s="1115"/>
      <c r="T25" s="1116"/>
    </row>
    <row r="26" spans="2:20" x14ac:dyDescent="0.2">
      <c r="B26" s="255" t="s">
        <v>24</v>
      </c>
      <c r="C26" s="255" t="s">
        <v>877</v>
      </c>
      <c r="D26" s="255" t="s">
        <v>784</v>
      </c>
      <c r="E26" s="255" t="s">
        <v>878</v>
      </c>
      <c r="F26" s="255" t="s">
        <v>929</v>
      </c>
      <c r="G26" s="255" t="s">
        <v>935</v>
      </c>
      <c r="H26" s="255" t="s">
        <v>936</v>
      </c>
      <c r="I26" s="969">
        <v>1172</v>
      </c>
      <c r="J26" s="969">
        <v>1172</v>
      </c>
      <c r="K26" s="971">
        <v>1172</v>
      </c>
      <c r="L26" s="973">
        <f t="shared" si="0"/>
        <v>0</v>
      </c>
      <c r="M26" s="970">
        <f t="shared" si="2"/>
        <v>1172</v>
      </c>
      <c r="N26" s="971">
        <v>1172</v>
      </c>
      <c r="O26" s="974">
        <f t="shared" si="1"/>
        <v>0</v>
      </c>
      <c r="P26" s="1114"/>
      <c r="Q26" s="1115"/>
      <c r="R26" s="1115"/>
      <c r="S26" s="1115"/>
      <c r="T26" s="1116"/>
    </row>
    <row r="27" spans="2:20" ht="120.75" customHeight="1" x14ac:dyDescent="0.2">
      <c r="B27" s="255" t="s">
        <v>24</v>
      </c>
      <c r="C27" s="255" t="s">
        <v>877</v>
      </c>
      <c r="D27" s="255" t="s">
        <v>784</v>
      </c>
      <c r="E27" s="255" t="s">
        <v>878</v>
      </c>
      <c r="F27" s="255" t="s">
        <v>929</v>
      </c>
      <c r="G27" s="255" t="s">
        <v>937</v>
      </c>
      <c r="H27" s="255" t="s">
        <v>938</v>
      </c>
      <c r="I27" s="969">
        <v>3209</v>
      </c>
      <c r="J27" s="969">
        <v>4347</v>
      </c>
      <c r="K27" s="971">
        <v>27432.5</v>
      </c>
      <c r="L27" s="973">
        <f t="shared" si="0"/>
        <v>23085.5</v>
      </c>
      <c r="M27" s="970">
        <f t="shared" si="2"/>
        <v>27432.5</v>
      </c>
      <c r="N27" s="971">
        <v>13966.25</v>
      </c>
      <c r="O27" s="974">
        <f t="shared" si="1"/>
        <v>-13466.25</v>
      </c>
      <c r="P27" s="1111" t="s">
        <v>1062</v>
      </c>
      <c r="Q27" s="1112"/>
      <c r="R27" s="1112"/>
      <c r="S27" s="1112"/>
      <c r="T27" s="1113"/>
    </row>
    <row r="28" spans="2:20" ht="106.5" customHeight="1" x14ac:dyDescent="0.2">
      <c r="B28" s="255" t="s">
        <v>24</v>
      </c>
      <c r="C28" s="255" t="s">
        <v>877</v>
      </c>
      <c r="D28" s="255" t="s">
        <v>784</v>
      </c>
      <c r="E28" s="255" t="s">
        <v>878</v>
      </c>
      <c r="F28" s="255" t="s">
        <v>929</v>
      </c>
      <c r="G28" s="255" t="s">
        <v>939</v>
      </c>
      <c r="H28" s="255" t="s">
        <v>940</v>
      </c>
      <c r="I28" s="969">
        <v>2404689</v>
      </c>
      <c r="J28" s="969">
        <v>3647272</v>
      </c>
      <c r="K28" s="1058">
        <v>3659672</v>
      </c>
      <c r="L28" s="973">
        <f t="shared" si="0"/>
        <v>12400</v>
      </c>
      <c r="M28" s="970">
        <f t="shared" si="2"/>
        <v>3659672</v>
      </c>
      <c r="N28" s="971">
        <v>2443257.11</v>
      </c>
      <c r="O28" s="974">
        <f t="shared" si="1"/>
        <v>-1216414.8900000001</v>
      </c>
      <c r="P28" s="1114" t="s">
        <v>1066</v>
      </c>
      <c r="Q28" s="1115"/>
      <c r="R28" s="1115"/>
      <c r="S28" s="1115"/>
      <c r="T28" s="1116"/>
    </row>
    <row r="29" spans="2:20" ht="25.5" customHeight="1" x14ac:dyDescent="0.2">
      <c r="B29" s="255" t="s">
        <v>24</v>
      </c>
      <c r="C29" s="255" t="s">
        <v>877</v>
      </c>
      <c r="D29" s="255" t="s">
        <v>784</v>
      </c>
      <c r="E29" s="255" t="s">
        <v>878</v>
      </c>
      <c r="F29" s="255" t="s">
        <v>929</v>
      </c>
      <c r="G29" s="255" t="s">
        <v>941</v>
      </c>
      <c r="H29" s="255" t="s">
        <v>942</v>
      </c>
      <c r="I29" s="969">
        <v>22694</v>
      </c>
      <c r="J29" s="969">
        <v>44276</v>
      </c>
      <c r="K29" s="1058">
        <v>44276</v>
      </c>
      <c r="L29" s="973">
        <f>K29-J29</f>
        <v>0</v>
      </c>
      <c r="M29" s="970">
        <f t="shared" si="2"/>
        <v>44276</v>
      </c>
      <c r="N29" s="971">
        <v>22862.99</v>
      </c>
      <c r="O29" s="974">
        <f t="shared" si="1"/>
        <v>-21413.01</v>
      </c>
      <c r="P29" s="1114"/>
      <c r="Q29" s="1115"/>
      <c r="R29" s="1115"/>
      <c r="S29" s="1115"/>
      <c r="T29" s="1116"/>
    </row>
    <row r="30" spans="2:20" x14ac:dyDescent="0.2">
      <c r="B30" s="255" t="s">
        <v>24</v>
      </c>
      <c r="C30" s="255" t="s">
        <v>877</v>
      </c>
      <c r="D30" s="255" t="s">
        <v>784</v>
      </c>
      <c r="E30" s="255" t="s">
        <v>878</v>
      </c>
      <c r="F30" s="255" t="s">
        <v>929</v>
      </c>
      <c r="G30" s="255" t="s">
        <v>943</v>
      </c>
      <c r="H30" s="255" t="s">
        <v>944</v>
      </c>
      <c r="I30" s="969">
        <v>7290</v>
      </c>
      <c r="J30" s="969">
        <v>14209</v>
      </c>
      <c r="K30" s="1058">
        <v>14209</v>
      </c>
      <c r="L30" s="973">
        <f>K30-J30</f>
        <v>0</v>
      </c>
      <c r="M30" s="970">
        <f t="shared" si="2"/>
        <v>14209</v>
      </c>
      <c r="N30" s="971">
        <v>8570.5</v>
      </c>
      <c r="O30" s="974">
        <f t="shared" si="1"/>
        <v>-5638.5</v>
      </c>
      <c r="P30" s="1114"/>
      <c r="Q30" s="1115"/>
      <c r="R30" s="1115"/>
      <c r="S30" s="1115"/>
      <c r="T30" s="1116"/>
    </row>
    <row r="31" spans="2:20" ht="116.45" customHeight="1" x14ac:dyDescent="0.2">
      <c r="B31" s="255" t="s">
        <v>24</v>
      </c>
      <c r="C31" s="255" t="s">
        <v>877</v>
      </c>
      <c r="D31" s="255" t="s">
        <v>784</v>
      </c>
      <c r="E31" s="255" t="s">
        <v>878</v>
      </c>
      <c r="F31" s="255" t="s">
        <v>929</v>
      </c>
      <c r="G31" s="255" t="s">
        <v>945</v>
      </c>
      <c r="H31" s="255" t="s">
        <v>946</v>
      </c>
      <c r="I31" s="969">
        <v>1580745</v>
      </c>
      <c r="J31" s="969">
        <v>1185349</v>
      </c>
      <c r="K31" s="969">
        <v>1730611</v>
      </c>
      <c r="L31" s="1058">
        <f t="shared" si="0"/>
        <v>545262</v>
      </c>
      <c r="M31" s="970">
        <f t="shared" si="2"/>
        <v>1730611</v>
      </c>
      <c r="N31" s="971">
        <v>1125096</v>
      </c>
      <c r="O31" s="1058">
        <f t="shared" si="1"/>
        <v>-605515</v>
      </c>
      <c r="P31" s="1111" t="s">
        <v>1076</v>
      </c>
      <c r="Q31" s="1112"/>
      <c r="R31" s="1112"/>
      <c r="S31" s="1112"/>
      <c r="T31" s="1113"/>
    </row>
    <row r="32" spans="2:20" ht="66.95" customHeight="1" x14ac:dyDescent="0.2">
      <c r="B32" s="255" t="s">
        <v>24</v>
      </c>
      <c r="C32" s="255" t="s">
        <v>877</v>
      </c>
      <c r="D32" s="255" t="s">
        <v>784</v>
      </c>
      <c r="E32" s="255" t="s">
        <v>878</v>
      </c>
      <c r="F32" s="255" t="s">
        <v>929</v>
      </c>
      <c r="G32" s="255" t="s">
        <v>947</v>
      </c>
      <c r="H32" s="255" t="s">
        <v>948</v>
      </c>
      <c r="I32" s="969">
        <v>131648</v>
      </c>
      <c r="J32" s="969">
        <v>235232</v>
      </c>
      <c r="K32" s="969">
        <v>259699</v>
      </c>
      <c r="L32" s="1058">
        <f t="shared" si="0"/>
        <v>24467</v>
      </c>
      <c r="M32" s="969">
        <f t="shared" si="2"/>
        <v>259699</v>
      </c>
      <c r="N32" s="969">
        <v>153598.35999999999</v>
      </c>
      <c r="O32" s="1058">
        <f t="shared" si="1"/>
        <v>-106100.64000000001</v>
      </c>
      <c r="P32" s="1111" t="s">
        <v>1060</v>
      </c>
      <c r="Q32" s="1112"/>
      <c r="R32" s="1112"/>
      <c r="S32" s="1112"/>
      <c r="T32" s="1113"/>
    </row>
    <row r="33" spans="2:20" ht="64.5" customHeight="1" x14ac:dyDescent="0.2">
      <c r="B33" s="255" t="s">
        <v>24</v>
      </c>
      <c r="C33" s="255" t="s">
        <v>877</v>
      </c>
      <c r="D33" s="255" t="s">
        <v>784</v>
      </c>
      <c r="E33" s="255" t="s">
        <v>878</v>
      </c>
      <c r="F33" s="255" t="s">
        <v>929</v>
      </c>
      <c r="G33" s="255" t="s">
        <v>949</v>
      </c>
      <c r="H33" s="255" t="s">
        <v>950</v>
      </c>
      <c r="I33" s="969">
        <v>2750288</v>
      </c>
      <c r="J33" s="969">
        <v>4847106</v>
      </c>
      <c r="K33" s="969">
        <v>4862648.7</v>
      </c>
      <c r="L33" s="1058">
        <f t="shared" si="0"/>
        <v>15542.700000000186</v>
      </c>
      <c r="M33" s="969">
        <f t="shared" si="2"/>
        <v>4862648.7</v>
      </c>
      <c r="N33" s="969">
        <v>2854610.48</v>
      </c>
      <c r="O33" s="1058">
        <f t="shared" si="1"/>
        <v>-2008038.2200000002</v>
      </c>
      <c r="P33" s="1111" t="s">
        <v>1064</v>
      </c>
      <c r="Q33" s="1112"/>
      <c r="R33" s="1112"/>
      <c r="S33" s="1112"/>
      <c r="T33" s="1113"/>
    </row>
    <row r="34" spans="2:20" x14ac:dyDescent="0.2">
      <c r="B34" s="255" t="s">
        <v>24</v>
      </c>
      <c r="C34" s="255" t="s">
        <v>877</v>
      </c>
      <c r="D34" s="255" t="s">
        <v>784</v>
      </c>
      <c r="E34" s="255" t="s">
        <v>878</v>
      </c>
      <c r="F34" s="255" t="s">
        <v>929</v>
      </c>
      <c r="G34" s="255" t="s">
        <v>951</v>
      </c>
      <c r="H34" s="255" t="s">
        <v>952</v>
      </c>
      <c r="I34" s="969">
        <v>2500</v>
      </c>
      <c r="J34" s="969">
        <v>2500</v>
      </c>
      <c r="K34" s="975">
        <v>2500</v>
      </c>
      <c r="L34" s="973">
        <f t="shared" si="0"/>
        <v>0</v>
      </c>
      <c r="M34" s="970">
        <f t="shared" si="2"/>
        <v>2500</v>
      </c>
      <c r="N34" s="971">
        <v>2500</v>
      </c>
      <c r="O34" s="974">
        <f t="shared" si="1"/>
        <v>0</v>
      </c>
      <c r="P34" s="1114"/>
      <c r="Q34" s="1115"/>
      <c r="R34" s="1115"/>
      <c r="S34" s="1115"/>
      <c r="T34" s="1116"/>
    </row>
    <row r="35" spans="2:20" ht="40.5" customHeight="1" x14ac:dyDescent="0.2">
      <c r="B35" s="255" t="s">
        <v>24</v>
      </c>
      <c r="C35" s="255" t="s">
        <v>877</v>
      </c>
      <c r="D35" s="255" t="s">
        <v>784</v>
      </c>
      <c r="E35" s="255" t="s">
        <v>878</v>
      </c>
      <c r="F35" s="255" t="s">
        <v>953</v>
      </c>
      <c r="G35" s="255" t="s">
        <v>954</v>
      </c>
      <c r="H35" s="255" t="s">
        <v>955</v>
      </c>
      <c r="I35" s="969">
        <v>23031</v>
      </c>
      <c r="J35" s="969">
        <v>22598</v>
      </c>
      <c r="K35" s="971">
        <v>50287.19</v>
      </c>
      <c r="L35" s="973">
        <f t="shared" si="0"/>
        <v>27689.190000000002</v>
      </c>
      <c r="M35" s="970">
        <f t="shared" si="2"/>
        <v>50287.19</v>
      </c>
      <c r="N35" s="971">
        <v>23792.6</v>
      </c>
      <c r="O35" s="974">
        <f t="shared" si="1"/>
        <v>-26494.590000000004</v>
      </c>
      <c r="P35" s="1111" t="s">
        <v>1053</v>
      </c>
      <c r="Q35" s="1112"/>
      <c r="R35" s="1112"/>
      <c r="S35" s="1112"/>
      <c r="T35" s="1113"/>
    </row>
    <row r="36" spans="2:20" ht="28.5" customHeight="1" x14ac:dyDescent="0.2">
      <c r="B36" s="255" t="s">
        <v>24</v>
      </c>
      <c r="C36" s="255" t="s">
        <v>877</v>
      </c>
      <c r="D36" s="255" t="s">
        <v>784</v>
      </c>
      <c r="E36" s="255" t="s">
        <v>878</v>
      </c>
      <c r="F36" s="255" t="s">
        <v>953</v>
      </c>
      <c r="G36" s="255" t="s">
        <v>956</v>
      </c>
      <c r="H36" s="255" t="s">
        <v>957</v>
      </c>
      <c r="I36" s="969">
        <v>13000</v>
      </c>
      <c r="J36" s="969">
        <v>13000</v>
      </c>
      <c r="K36" s="971">
        <v>6742.5</v>
      </c>
      <c r="L36" s="973">
        <f t="shared" si="0"/>
        <v>-6257.5</v>
      </c>
      <c r="M36" s="970">
        <f t="shared" si="2"/>
        <v>6742.5</v>
      </c>
      <c r="N36" s="971">
        <v>6525</v>
      </c>
      <c r="O36" s="974">
        <f t="shared" si="1"/>
        <v>-217.5</v>
      </c>
      <c r="P36" s="1111" t="s">
        <v>1037</v>
      </c>
      <c r="Q36" s="1112"/>
      <c r="R36" s="1112"/>
      <c r="S36" s="1112"/>
      <c r="T36" s="1113"/>
    </row>
    <row r="37" spans="2:20" ht="28.5" customHeight="1" x14ac:dyDescent="0.2">
      <c r="B37" s="255" t="s">
        <v>24</v>
      </c>
      <c r="C37" s="255" t="s">
        <v>877</v>
      </c>
      <c r="D37" s="255" t="s">
        <v>784</v>
      </c>
      <c r="E37" s="255" t="s">
        <v>878</v>
      </c>
      <c r="F37" s="255" t="s">
        <v>953</v>
      </c>
      <c r="G37" s="255" t="s">
        <v>958</v>
      </c>
      <c r="H37" s="255" t="s">
        <v>959</v>
      </c>
      <c r="I37" s="969">
        <v>300</v>
      </c>
      <c r="J37" s="969">
        <v>600</v>
      </c>
      <c r="K37" s="971">
        <v>600</v>
      </c>
      <c r="L37" s="973">
        <v>600</v>
      </c>
      <c r="M37" s="970">
        <f t="shared" si="2"/>
        <v>600</v>
      </c>
      <c r="N37" s="971">
        <v>300</v>
      </c>
      <c r="O37" s="974">
        <f t="shared" si="1"/>
        <v>-300</v>
      </c>
      <c r="P37" s="1114"/>
      <c r="Q37" s="1115"/>
      <c r="R37" s="1115"/>
      <c r="S37" s="1115"/>
      <c r="T37" s="1116"/>
    </row>
    <row r="38" spans="2:20" ht="28.5" customHeight="1" x14ac:dyDescent="0.2">
      <c r="B38" s="255" t="s">
        <v>24</v>
      </c>
      <c r="C38" s="255" t="s">
        <v>877</v>
      </c>
      <c r="D38" s="255" t="s">
        <v>784</v>
      </c>
      <c r="E38" s="255" t="s">
        <v>878</v>
      </c>
      <c r="F38" s="255" t="s">
        <v>953</v>
      </c>
      <c r="G38" s="255" t="s">
        <v>960</v>
      </c>
      <c r="H38" s="255" t="s">
        <v>961</v>
      </c>
      <c r="I38" s="969">
        <v>1182</v>
      </c>
      <c r="J38" s="969">
        <v>2364</v>
      </c>
      <c r="K38" s="971">
        <v>2364</v>
      </c>
      <c r="L38" s="973">
        <f t="shared" si="0"/>
        <v>0</v>
      </c>
      <c r="M38" s="970">
        <f t="shared" si="2"/>
        <v>2364</v>
      </c>
      <c r="N38" s="971">
        <v>1182</v>
      </c>
      <c r="O38" s="974">
        <f t="shared" si="1"/>
        <v>-1182</v>
      </c>
      <c r="P38" s="1114"/>
      <c r="Q38" s="1115"/>
      <c r="R38" s="1115"/>
      <c r="S38" s="1115"/>
      <c r="T38" s="1116"/>
    </row>
    <row r="39" spans="2:20" ht="61.5" customHeight="1" x14ac:dyDescent="0.2">
      <c r="B39" s="255" t="s">
        <v>24</v>
      </c>
      <c r="C39" s="255" t="s">
        <v>877</v>
      </c>
      <c r="D39" s="255" t="s">
        <v>784</v>
      </c>
      <c r="E39" s="255" t="s">
        <v>878</v>
      </c>
      <c r="F39" s="255" t="s">
        <v>953</v>
      </c>
      <c r="G39" s="255" t="s">
        <v>962</v>
      </c>
      <c r="H39" s="255" t="s">
        <v>963</v>
      </c>
      <c r="I39" s="969">
        <v>224239</v>
      </c>
      <c r="J39" s="969">
        <v>228819</v>
      </c>
      <c r="K39" s="971">
        <v>355635</v>
      </c>
      <c r="L39" s="973">
        <f t="shared" si="0"/>
        <v>126816</v>
      </c>
      <c r="M39" s="970">
        <f t="shared" si="2"/>
        <v>355635</v>
      </c>
      <c r="N39" s="971">
        <v>190112</v>
      </c>
      <c r="O39" s="974">
        <f t="shared" si="1"/>
        <v>-165523</v>
      </c>
      <c r="P39" s="1114" t="s">
        <v>1034</v>
      </c>
      <c r="Q39" s="1115"/>
      <c r="R39" s="1115"/>
      <c r="S39" s="1115"/>
      <c r="T39" s="1116"/>
    </row>
    <row r="40" spans="2:20" x14ac:dyDescent="0.2">
      <c r="B40" s="255" t="s">
        <v>24</v>
      </c>
      <c r="C40" s="255" t="s">
        <v>877</v>
      </c>
      <c r="D40" s="255" t="s">
        <v>784</v>
      </c>
      <c r="E40" s="255" t="s">
        <v>878</v>
      </c>
      <c r="F40" s="255" t="s">
        <v>964</v>
      </c>
      <c r="G40" s="255" t="s">
        <v>964</v>
      </c>
      <c r="H40" s="255" t="s">
        <v>965</v>
      </c>
      <c r="I40" s="969">
        <v>63616</v>
      </c>
      <c r="J40" s="969">
        <v>0</v>
      </c>
      <c r="K40" s="971">
        <v>191541.375</v>
      </c>
      <c r="L40" s="973">
        <f t="shared" si="0"/>
        <v>191541.375</v>
      </c>
      <c r="M40" s="970">
        <f t="shared" si="2"/>
        <v>191541.375</v>
      </c>
      <c r="N40" s="971">
        <v>0</v>
      </c>
      <c r="O40" s="974">
        <f t="shared" si="1"/>
        <v>-191541.375</v>
      </c>
      <c r="P40" s="1114" t="s">
        <v>1033</v>
      </c>
      <c r="Q40" s="1115"/>
      <c r="R40" s="1115"/>
      <c r="S40" s="1115"/>
      <c r="T40" s="1116"/>
    </row>
    <row r="41" spans="2:20" x14ac:dyDescent="0.2">
      <c r="B41" s="255" t="s">
        <v>24</v>
      </c>
      <c r="C41" s="255" t="s">
        <v>877</v>
      </c>
      <c r="D41" s="255" t="s">
        <v>784</v>
      </c>
      <c r="E41" s="255" t="s">
        <v>878</v>
      </c>
      <c r="F41" s="255" t="s">
        <v>964</v>
      </c>
      <c r="G41" s="255" t="s">
        <v>966</v>
      </c>
      <c r="H41" s="255" t="s">
        <v>967</v>
      </c>
      <c r="I41" s="969">
        <v>99247</v>
      </c>
      <c r="J41" s="969">
        <v>61090</v>
      </c>
      <c r="K41" s="971">
        <v>61090</v>
      </c>
      <c r="L41" s="971">
        <f t="shared" si="0"/>
        <v>0</v>
      </c>
      <c r="M41" s="970">
        <f t="shared" si="2"/>
        <v>61090</v>
      </c>
      <c r="N41" s="971">
        <v>0</v>
      </c>
      <c r="O41" s="972">
        <f t="shared" si="1"/>
        <v>-61090</v>
      </c>
      <c r="P41" s="1114"/>
      <c r="Q41" s="1115"/>
      <c r="R41" s="1115"/>
      <c r="S41" s="1115"/>
      <c r="T41" s="1116"/>
    </row>
    <row r="42" spans="2:20" ht="38.25" customHeight="1" x14ac:dyDescent="0.2">
      <c r="B42" s="960" t="s">
        <v>24</v>
      </c>
      <c r="C42" s="960" t="s">
        <v>877</v>
      </c>
      <c r="D42" s="960" t="s">
        <v>784</v>
      </c>
      <c r="E42" s="960" t="s">
        <v>878</v>
      </c>
      <c r="F42" s="960" t="s">
        <v>964</v>
      </c>
      <c r="G42" s="960" t="s">
        <v>1027</v>
      </c>
      <c r="H42" s="967" t="s">
        <v>1077</v>
      </c>
      <c r="I42" s="971">
        <v>2000000</v>
      </c>
      <c r="J42" s="971">
        <v>2000000</v>
      </c>
      <c r="K42" s="971">
        <v>2000000</v>
      </c>
      <c r="L42" s="971">
        <f t="shared" si="0"/>
        <v>0</v>
      </c>
      <c r="M42" s="970">
        <f t="shared" si="2"/>
        <v>2000000</v>
      </c>
      <c r="N42" s="971">
        <v>0</v>
      </c>
      <c r="O42" s="972">
        <f t="shared" si="1"/>
        <v>-2000000</v>
      </c>
      <c r="P42" s="1114" t="s">
        <v>1035</v>
      </c>
      <c r="Q42" s="1115"/>
      <c r="R42" s="1115"/>
      <c r="S42" s="1115"/>
      <c r="T42" s="1116"/>
    </row>
    <row r="43" spans="2:20" x14ac:dyDescent="0.2">
      <c r="B43" s="958"/>
      <c r="C43" s="958"/>
      <c r="D43" s="958"/>
      <c r="E43" s="958"/>
      <c r="F43" s="958"/>
      <c r="G43" s="958"/>
      <c r="H43" s="958"/>
      <c r="I43" s="976"/>
      <c r="J43" s="976"/>
      <c r="K43" s="976"/>
      <c r="L43" s="977"/>
      <c r="M43" s="976"/>
      <c r="N43" s="976"/>
      <c r="O43" s="977"/>
      <c r="P43" s="1117"/>
      <c r="Q43" s="1117"/>
      <c r="R43" s="1117"/>
      <c r="S43" s="1117"/>
      <c r="T43" s="1117"/>
    </row>
    <row r="44" spans="2:20" x14ac:dyDescent="0.2">
      <c r="B44" s="958"/>
      <c r="C44" s="958"/>
      <c r="D44" s="958"/>
      <c r="E44" s="958"/>
      <c r="F44" s="958"/>
      <c r="G44" s="958"/>
      <c r="H44" s="958"/>
      <c r="I44" s="976"/>
      <c r="J44" s="976"/>
      <c r="K44" s="976"/>
      <c r="L44" s="977"/>
      <c r="M44" s="976"/>
      <c r="N44" s="976"/>
      <c r="O44" s="977"/>
      <c r="P44" s="1117"/>
      <c r="Q44" s="1117"/>
      <c r="R44" s="1117"/>
      <c r="S44" s="1117"/>
      <c r="T44" s="1117"/>
    </row>
    <row r="45" spans="2:20" ht="25.5" customHeight="1" x14ac:dyDescent="0.25">
      <c r="B45" s="1119"/>
      <c r="C45" s="1119"/>
      <c r="D45" s="1119"/>
      <c r="E45" s="958"/>
      <c r="F45" s="958"/>
      <c r="G45" s="958"/>
      <c r="H45" s="958"/>
      <c r="I45" s="976"/>
      <c r="J45" s="976"/>
      <c r="K45" s="976"/>
      <c r="L45" s="977"/>
      <c r="M45" s="1120"/>
      <c r="N45" s="1121"/>
      <c r="O45" s="1121"/>
      <c r="P45" s="959"/>
      <c r="Q45" s="959"/>
      <c r="R45" s="1123" t="s">
        <v>1029</v>
      </c>
      <c r="S45" s="1124"/>
      <c r="T45" s="1124"/>
    </row>
    <row r="46" spans="2:20" ht="25.5" customHeight="1" thickBot="1" x14ac:dyDescent="0.3">
      <c r="B46" s="964"/>
      <c r="C46" s="964"/>
      <c r="D46" s="964"/>
      <c r="E46" s="958"/>
      <c r="F46" s="958"/>
      <c r="G46" s="958"/>
      <c r="H46" s="958"/>
      <c r="I46" s="976"/>
      <c r="J46" s="976"/>
      <c r="K46" s="976"/>
      <c r="L46" s="977"/>
      <c r="M46" s="1122"/>
      <c r="N46" s="1122"/>
      <c r="O46" s="1122"/>
      <c r="P46" s="959"/>
      <c r="Q46" s="959"/>
      <c r="R46" s="1125"/>
      <c r="S46" s="1125"/>
      <c r="T46" s="1125"/>
    </row>
    <row r="47" spans="2:20" s="68" customFormat="1" ht="15" x14ac:dyDescent="0.25">
      <c r="B47" s="263" t="s">
        <v>172</v>
      </c>
      <c r="C47" s="263"/>
      <c r="D47" s="263"/>
      <c r="E47" s="263"/>
      <c r="F47" s="263"/>
      <c r="G47" s="263"/>
      <c r="H47" s="263"/>
      <c r="I47" s="978"/>
      <c r="J47" s="978"/>
      <c r="K47" s="979" t="s">
        <v>25</v>
      </c>
      <c r="L47" s="980"/>
      <c r="M47" s="980"/>
      <c r="N47" s="979" t="s">
        <v>25</v>
      </c>
      <c r="O47" s="980"/>
      <c r="P47" s="258" t="s">
        <v>25</v>
      </c>
      <c r="Q47" s="258"/>
      <c r="R47" s="258"/>
      <c r="S47" s="258"/>
      <c r="T47" s="258"/>
    </row>
    <row r="48" spans="2:20" s="256" customFormat="1" ht="53.25" customHeight="1" thickBot="1" x14ac:dyDescent="0.25">
      <c r="B48" s="260" t="s">
        <v>24</v>
      </c>
      <c r="C48" s="260" t="s">
        <v>23</v>
      </c>
      <c r="D48" s="260" t="s">
        <v>22</v>
      </c>
      <c r="E48" s="260" t="s">
        <v>21</v>
      </c>
      <c r="F48" s="260" t="s">
        <v>20</v>
      </c>
      <c r="G48" s="260" t="s">
        <v>171</v>
      </c>
      <c r="H48" s="260" t="s">
        <v>17</v>
      </c>
      <c r="I48" s="260" t="s">
        <v>176</v>
      </c>
      <c r="J48" s="260" t="s">
        <v>170</v>
      </c>
      <c r="K48" s="260" t="s">
        <v>169</v>
      </c>
      <c r="L48" s="260" t="s">
        <v>168</v>
      </c>
      <c r="M48" s="260" t="s">
        <v>175</v>
      </c>
      <c r="N48" s="260" t="s">
        <v>174</v>
      </c>
      <c r="O48" s="260" t="s">
        <v>173</v>
      </c>
      <c r="P48" s="1103" t="s">
        <v>167</v>
      </c>
      <c r="Q48" s="1104"/>
      <c r="R48" s="1104"/>
      <c r="S48" s="1104"/>
      <c r="T48" s="1105"/>
    </row>
    <row r="49" spans="2:20" s="68" customFormat="1" ht="15.75" customHeight="1" x14ac:dyDescent="0.2">
      <c r="B49" s="255" t="s">
        <v>24</v>
      </c>
      <c r="C49" s="255" t="s">
        <v>877</v>
      </c>
      <c r="D49" s="255" t="s">
        <v>784</v>
      </c>
      <c r="E49" s="255" t="s">
        <v>878</v>
      </c>
      <c r="F49" s="255" t="s">
        <v>968</v>
      </c>
      <c r="G49" s="255" t="s">
        <v>969</v>
      </c>
      <c r="H49" s="255" t="s">
        <v>970</v>
      </c>
      <c r="I49" s="969">
        <v>2306</v>
      </c>
      <c r="J49" s="969">
        <v>2306</v>
      </c>
      <c r="K49" s="969">
        <f>J49</f>
        <v>2306</v>
      </c>
      <c r="L49" s="969">
        <f t="shared" ref="L49:L67" si="3">K49-J49</f>
        <v>0</v>
      </c>
      <c r="M49" s="970">
        <f>K49</f>
        <v>2306</v>
      </c>
      <c r="N49" s="970">
        <v>2306</v>
      </c>
      <c r="O49" s="970">
        <f t="shared" ref="O49:O67" si="4">N49-M49</f>
        <v>0</v>
      </c>
      <c r="P49" s="1111" t="s">
        <v>1038</v>
      </c>
      <c r="Q49" s="1112"/>
      <c r="R49" s="1112"/>
      <c r="S49" s="1112"/>
      <c r="T49" s="1113"/>
    </row>
    <row r="50" spans="2:20" s="68" customFormat="1" ht="30.75" customHeight="1" x14ac:dyDescent="0.2">
      <c r="B50" s="255" t="s">
        <v>24</v>
      </c>
      <c r="C50" s="255" t="s">
        <v>877</v>
      </c>
      <c r="D50" s="255" t="s">
        <v>784</v>
      </c>
      <c r="E50" s="255" t="s">
        <v>878</v>
      </c>
      <c r="F50" s="255" t="s">
        <v>968</v>
      </c>
      <c r="G50" s="255" t="s">
        <v>971</v>
      </c>
      <c r="H50" s="255" t="s">
        <v>972</v>
      </c>
      <c r="I50" s="969">
        <v>196000</v>
      </c>
      <c r="J50" s="969">
        <v>196000</v>
      </c>
      <c r="K50" s="971">
        <v>196000</v>
      </c>
      <c r="L50" s="969">
        <f t="shared" si="3"/>
        <v>0</v>
      </c>
      <c r="M50" s="970">
        <f>K50</f>
        <v>196000</v>
      </c>
      <c r="N50" s="972">
        <v>196000</v>
      </c>
      <c r="O50" s="970">
        <f t="shared" si="4"/>
        <v>0</v>
      </c>
      <c r="P50" s="1111" t="s">
        <v>1040</v>
      </c>
      <c r="Q50" s="1112"/>
      <c r="R50" s="1112"/>
      <c r="S50" s="1112"/>
      <c r="T50" s="1113"/>
    </row>
    <row r="51" spans="2:20" s="68" customFormat="1" x14ac:dyDescent="0.2">
      <c r="B51" s="255" t="s">
        <v>24</v>
      </c>
      <c r="C51" s="255" t="s">
        <v>877</v>
      </c>
      <c r="D51" s="255" t="s">
        <v>784</v>
      </c>
      <c r="E51" s="255" t="s">
        <v>878</v>
      </c>
      <c r="F51" s="255" t="s">
        <v>968</v>
      </c>
      <c r="G51" s="255" t="s">
        <v>973</v>
      </c>
      <c r="H51" s="255" t="s">
        <v>974</v>
      </c>
      <c r="I51" s="969">
        <v>30431</v>
      </c>
      <c r="J51" s="969">
        <v>34332</v>
      </c>
      <c r="K51" s="971">
        <f>J51</f>
        <v>34332</v>
      </c>
      <c r="L51" s="969">
        <f t="shared" si="3"/>
        <v>0</v>
      </c>
      <c r="M51" s="970">
        <f t="shared" ref="M51:M67" si="5">K51</f>
        <v>34332</v>
      </c>
      <c r="N51" s="972">
        <v>34332</v>
      </c>
      <c r="O51" s="970">
        <f t="shared" si="4"/>
        <v>0</v>
      </c>
      <c r="P51" s="1111" t="s">
        <v>1038</v>
      </c>
      <c r="Q51" s="1112"/>
      <c r="R51" s="1112"/>
      <c r="S51" s="1112"/>
      <c r="T51" s="1113"/>
    </row>
    <row r="52" spans="2:20" s="68" customFormat="1" x14ac:dyDescent="0.2">
      <c r="B52" s="255" t="s">
        <v>24</v>
      </c>
      <c r="C52" s="255" t="s">
        <v>877</v>
      </c>
      <c r="D52" s="255" t="s">
        <v>784</v>
      </c>
      <c r="E52" s="255" t="s">
        <v>878</v>
      </c>
      <c r="F52" s="255" t="s">
        <v>968</v>
      </c>
      <c r="G52" s="255" t="s">
        <v>975</v>
      </c>
      <c r="H52" s="255" t="s">
        <v>976</v>
      </c>
      <c r="I52" s="969">
        <v>105731</v>
      </c>
      <c r="J52" s="969">
        <v>99234</v>
      </c>
      <c r="K52" s="971">
        <f>J52</f>
        <v>99234</v>
      </c>
      <c r="L52" s="969">
        <f t="shared" si="3"/>
        <v>0</v>
      </c>
      <c r="M52" s="970">
        <f t="shared" si="5"/>
        <v>99234</v>
      </c>
      <c r="N52" s="972">
        <v>99234</v>
      </c>
      <c r="O52" s="970">
        <f t="shared" si="4"/>
        <v>0</v>
      </c>
      <c r="P52" s="1111" t="s">
        <v>1038</v>
      </c>
      <c r="Q52" s="1112"/>
      <c r="R52" s="1112"/>
      <c r="S52" s="1112"/>
      <c r="T52" s="1113"/>
    </row>
    <row r="53" spans="2:20" s="68" customFormat="1" x14ac:dyDescent="0.2">
      <c r="B53" s="255" t="s">
        <v>24</v>
      </c>
      <c r="C53" s="255" t="s">
        <v>877</v>
      </c>
      <c r="D53" s="255" t="s">
        <v>784</v>
      </c>
      <c r="E53" s="255" t="s">
        <v>878</v>
      </c>
      <c r="F53" s="255" t="s">
        <v>968</v>
      </c>
      <c r="G53" s="255" t="s">
        <v>977</v>
      </c>
      <c r="H53" s="255" t="s">
        <v>978</v>
      </c>
      <c r="I53" s="969">
        <v>50665</v>
      </c>
      <c r="J53" s="969">
        <v>50521</v>
      </c>
      <c r="K53" s="971">
        <f t="shared" ref="K53:K58" si="6">J53</f>
        <v>50521</v>
      </c>
      <c r="L53" s="969">
        <f t="shared" si="3"/>
        <v>0</v>
      </c>
      <c r="M53" s="970">
        <f t="shared" si="5"/>
        <v>50521</v>
      </c>
      <c r="N53" s="972">
        <v>50521</v>
      </c>
      <c r="O53" s="970">
        <f t="shared" si="4"/>
        <v>0</v>
      </c>
      <c r="P53" s="1111" t="s">
        <v>1038</v>
      </c>
      <c r="Q53" s="1112"/>
      <c r="R53" s="1112"/>
      <c r="S53" s="1112"/>
      <c r="T53" s="1113"/>
    </row>
    <row r="54" spans="2:20" s="68" customFormat="1" x14ac:dyDescent="0.2">
      <c r="B54" s="255" t="s">
        <v>24</v>
      </c>
      <c r="C54" s="255" t="s">
        <v>877</v>
      </c>
      <c r="D54" s="255" t="s">
        <v>784</v>
      </c>
      <c r="E54" s="255" t="s">
        <v>878</v>
      </c>
      <c r="F54" s="255" t="s">
        <v>968</v>
      </c>
      <c r="G54" s="255" t="s">
        <v>979</v>
      </c>
      <c r="H54" s="255" t="s">
        <v>980</v>
      </c>
      <c r="I54" s="969">
        <v>22000</v>
      </c>
      <c r="J54" s="969">
        <v>22000</v>
      </c>
      <c r="K54" s="971">
        <f t="shared" si="6"/>
        <v>22000</v>
      </c>
      <c r="L54" s="969">
        <f t="shared" si="3"/>
        <v>0</v>
      </c>
      <c r="M54" s="970">
        <f t="shared" si="5"/>
        <v>22000</v>
      </c>
      <c r="N54" s="972">
        <v>22000</v>
      </c>
      <c r="O54" s="970">
        <f t="shared" si="4"/>
        <v>0</v>
      </c>
      <c r="P54" s="1111" t="s">
        <v>1065</v>
      </c>
      <c r="Q54" s="1112"/>
      <c r="R54" s="1112"/>
      <c r="S54" s="1112"/>
      <c r="T54" s="1113"/>
    </row>
    <row r="55" spans="2:20" s="68" customFormat="1" ht="17.45" customHeight="1" x14ac:dyDescent="0.2">
      <c r="B55" s="255" t="s">
        <v>24</v>
      </c>
      <c r="C55" s="255" t="s">
        <v>877</v>
      </c>
      <c r="D55" s="255" t="s">
        <v>784</v>
      </c>
      <c r="E55" s="255" t="s">
        <v>878</v>
      </c>
      <c r="F55" s="255" t="s">
        <v>968</v>
      </c>
      <c r="G55" s="255" t="s">
        <v>981</v>
      </c>
      <c r="H55" s="255" t="s">
        <v>982</v>
      </c>
      <c r="I55" s="969">
        <v>93000</v>
      </c>
      <c r="J55" s="969">
        <v>93000</v>
      </c>
      <c r="K55" s="971">
        <v>93000</v>
      </c>
      <c r="L55" s="969">
        <f t="shared" si="3"/>
        <v>0</v>
      </c>
      <c r="M55" s="970">
        <f t="shared" si="5"/>
        <v>93000</v>
      </c>
      <c r="N55" s="972">
        <v>93000</v>
      </c>
      <c r="O55" s="970">
        <f t="shared" si="4"/>
        <v>0</v>
      </c>
      <c r="P55" s="1111" t="s">
        <v>1065</v>
      </c>
      <c r="Q55" s="1112"/>
      <c r="R55" s="1112"/>
      <c r="S55" s="1112"/>
      <c r="T55" s="1113"/>
    </row>
    <row r="56" spans="2:20" s="68" customFormat="1" ht="28.5" customHeight="1" x14ac:dyDescent="0.2">
      <c r="B56" s="255" t="s">
        <v>24</v>
      </c>
      <c r="C56" s="255" t="s">
        <v>877</v>
      </c>
      <c r="D56" s="255" t="s">
        <v>784</v>
      </c>
      <c r="E56" s="255" t="s">
        <v>878</v>
      </c>
      <c r="F56" s="255" t="s">
        <v>968</v>
      </c>
      <c r="G56" s="255" t="s">
        <v>983</v>
      </c>
      <c r="H56" s="255" t="s">
        <v>984</v>
      </c>
      <c r="I56" s="969">
        <v>12600</v>
      </c>
      <c r="J56" s="969">
        <v>12600</v>
      </c>
      <c r="K56" s="973">
        <f t="shared" si="6"/>
        <v>12600</v>
      </c>
      <c r="L56" s="973">
        <f t="shared" si="3"/>
        <v>0</v>
      </c>
      <c r="M56" s="970">
        <f t="shared" si="5"/>
        <v>12600</v>
      </c>
      <c r="N56" s="974">
        <v>12600</v>
      </c>
      <c r="O56" s="973">
        <f t="shared" si="4"/>
        <v>0</v>
      </c>
      <c r="P56" s="1111" t="s">
        <v>1061</v>
      </c>
      <c r="Q56" s="1112"/>
      <c r="R56" s="1112"/>
      <c r="S56" s="1112"/>
      <c r="T56" s="1113"/>
    </row>
    <row r="57" spans="2:20" ht="14.25" customHeight="1" x14ac:dyDescent="0.2">
      <c r="B57" s="255" t="s">
        <v>24</v>
      </c>
      <c r="C57" s="255" t="s">
        <v>877</v>
      </c>
      <c r="D57" s="255" t="s">
        <v>784</v>
      </c>
      <c r="E57" s="255" t="s">
        <v>878</v>
      </c>
      <c r="F57" s="255" t="s">
        <v>968</v>
      </c>
      <c r="G57" s="255" t="s">
        <v>985</v>
      </c>
      <c r="H57" s="255" t="s">
        <v>986</v>
      </c>
      <c r="I57" s="969">
        <v>5660</v>
      </c>
      <c r="J57" s="969">
        <v>5719</v>
      </c>
      <c r="K57" s="975">
        <f t="shared" si="6"/>
        <v>5719</v>
      </c>
      <c r="L57" s="973">
        <f t="shared" si="3"/>
        <v>0</v>
      </c>
      <c r="M57" s="970">
        <f t="shared" si="5"/>
        <v>5719</v>
      </c>
      <c r="N57" s="988">
        <v>5719</v>
      </c>
      <c r="O57" s="973">
        <f t="shared" si="4"/>
        <v>0</v>
      </c>
      <c r="P57" s="1111" t="s">
        <v>1038</v>
      </c>
      <c r="Q57" s="1112"/>
      <c r="R57" s="1112"/>
      <c r="S57" s="1112"/>
      <c r="T57" s="1113"/>
    </row>
    <row r="58" spans="2:20" ht="14.25" customHeight="1" x14ac:dyDescent="0.2">
      <c r="B58" s="255" t="s">
        <v>24</v>
      </c>
      <c r="C58" s="255" t="s">
        <v>877</v>
      </c>
      <c r="D58" s="255" t="s">
        <v>784</v>
      </c>
      <c r="E58" s="255" t="s">
        <v>878</v>
      </c>
      <c r="F58" s="255" t="s">
        <v>968</v>
      </c>
      <c r="G58" s="255" t="s">
        <v>987</v>
      </c>
      <c r="H58" s="255" t="s">
        <v>988</v>
      </c>
      <c r="I58" s="969">
        <v>5974</v>
      </c>
      <c r="J58" s="969">
        <v>6036</v>
      </c>
      <c r="K58" s="975">
        <f t="shared" si="6"/>
        <v>6036</v>
      </c>
      <c r="L58" s="973">
        <f t="shared" si="3"/>
        <v>0</v>
      </c>
      <c r="M58" s="970">
        <f t="shared" si="5"/>
        <v>6036</v>
      </c>
      <c r="N58" s="988">
        <v>6036</v>
      </c>
      <c r="O58" s="973">
        <f t="shared" si="4"/>
        <v>0</v>
      </c>
      <c r="P58" s="1111" t="s">
        <v>1038</v>
      </c>
      <c r="Q58" s="1112"/>
      <c r="R58" s="1112"/>
      <c r="S58" s="1112"/>
      <c r="T58" s="1113"/>
    </row>
    <row r="59" spans="2:20" ht="14.25" customHeight="1" x14ac:dyDescent="0.2">
      <c r="B59" s="255" t="s">
        <v>24</v>
      </c>
      <c r="C59" s="255" t="s">
        <v>877</v>
      </c>
      <c r="D59" s="255" t="s">
        <v>784</v>
      </c>
      <c r="E59" s="255" t="s">
        <v>878</v>
      </c>
      <c r="F59" s="255" t="s">
        <v>968</v>
      </c>
      <c r="G59" s="255" t="s">
        <v>989</v>
      </c>
      <c r="H59" s="255" t="s">
        <v>990</v>
      </c>
      <c r="I59" s="969">
        <v>6000</v>
      </c>
      <c r="J59" s="969">
        <v>8000</v>
      </c>
      <c r="K59" s="975">
        <v>10000</v>
      </c>
      <c r="L59" s="973">
        <f t="shared" si="3"/>
        <v>2000</v>
      </c>
      <c r="M59" s="970">
        <f t="shared" si="5"/>
        <v>10000</v>
      </c>
      <c r="N59" s="988">
        <v>6000</v>
      </c>
      <c r="O59" s="973">
        <f t="shared" si="4"/>
        <v>-4000</v>
      </c>
      <c r="P59" s="1111" t="s">
        <v>1038</v>
      </c>
      <c r="Q59" s="1112"/>
      <c r="R59" s="1112"/>
      <c r="S59" s="1112"/>
      <c r="T59" s="1113"/>
    </row>
    <row r="60" spans="2:20" ht="33" customHeight="1" x14ac:dyDescent="0.2">
      <c r="B60" s="255" t="s">
        <v>24</v>
      </c>
      <c r="C60" s="255" t="s">
        <v>877</v>
      </c>
      <c r="D60" s="255" t="s">
        <v>784</v>
      </c>
      <c r="E60" s="255" t="s">
        <v>878</v>
      </c>
      <c r="F60" s="255" t="s">
        <v>968</v>
      </c>
      <c r="G60" s="255" t="s">
        <v>991</v>
      </c>
      <c r="H60" s="255" t="s">
        <v>992</v>
      </c>
      <c r="I60" s="969">
        <v>48000</v>
      </c>
      <c r="J60" s="969">
        <v>70000</v>
      </c>
      <c r="K60" s="975">
        <v>78000</v>
      </c>
      <c r="L60" s="973">
        <f t="shared" si="3"/>
        <v>8000</v>
      </c>
      <c r="M60" s="970">
        <f t="shared" si="5"/>
        <v>78000</v>
      </c>
      <c r="N60" s="988">
        <v>53465.66</v>
      </c>
      <c r="O60" s="973">
        <f t="shared" si="4"/>
        <v>-24534.339999999997</v>
      </c>
      <c r="P60" s="1114" t="s">
        <v>1040</v>
      </c>
      <c r="Q60" s="1115"/>
      <c r="R60" s="1115"/>
      <c r="S60" s="1115"/>
      <c r="T60" s="1116"/>
    </row>
    <row r="61" spans="2:20" ht="33" customHeight="1" x14ac:dyDescent="0.2">
      <c r="B61" s="255" t="s">
        <v>24</v>
      </c>
      <c r="C61" s="255" t="s">
        <v>877</v>
      </c>
      <c r="D61" s="255" t="s">
        <v>784</v>
      </c>
      <c r="E61" s="255" t="s">
        <v>878</v>
      </c>
      <c r="F61" s="255" t="s">
        <v>968</v>
      </c>
      <c r="G61" s="255" t="s">
        <v>993</v>
      </c>
      <c r="H61" s="255" t="s">
        <v>994</v>
      </c>
      <c r="I61" s="969">
        <v>46079</v>
      </c>
      <c r="J61" s="969">
        <v>60914</v>
      </c>
      <c r="K61" s="975">
        <v>60914</v>
      </c>
      <c r="L61" s="973">
        <f t="shared" si="3"/>
        <v>0</v>
      </c>
      <c r="M61" s="970">
        <f t="shared" si="5"/>
        <v>60914</v>
      </c>
      <c r="N61" s="988">
        <v>56507</v>
      </c>
      <c r="O61" s="973">
        <f t="shared" si="4"/>
        <v>-4407</v>
      </c>
      <c r="P61" s="1111" t="s">
        <v>1040</v>
      </c>
      <c r="Q61" s="1112"/>
      <c r="R61" s="1112"/>
      <c r="S61" s="1112"/>
      <c r="T61" s="1113"/>
    </row>
    <row r="62" spans="2:20" ht="33" customHeight="1" x14ac:dyDescent="0.2">
      <c r="B62" s="255" t="s">
        <v>24</v>
      </c>
      <c r="C62" s="255" t="s">
        <v>877</v>
      </c>
      <c r="D62" s="255" t="s">
        <v>784</v>
      </c>
      <c r="E62" s="255" t="s">
        <v>878</v>
      </c>
      <c r="F62" s="255" t="s">
        <v>968</v>
      </c>
      <c r="G62" s="255" t="s">
        <v>995</v>
      </c>
      <c r="H62" s="255" t="s">
        <v>996</v>
      </c>
      <c r="I62" s="969">
        <v>98174</v>
      </c>
      <c r="J62" s="969">
        <v>94762</v>
      </c>
      <c r="K62" s="975">
        <v>94762</v>
      </c>
      <c r="L62" s="973">
        <f t="shared" si="3"/>
        <v>0</v>
      </c>
      <c r="M62" s="970">
        <f t="shared" si="5"/>
        <v>94762</v>
      </c>
      <c r="N62" s="988">
        <v>68437</v>
      </c>
      <c r="O62" s="973">
        <f t="shared" si="4"/>
        <v>-26325</v>
      </c>
      <c r="P62" s="1111" t="s">
        <v>1040</v>
      </c>
      <c r="Q62" s="1112"/>
      <c r="R62" s="1112"/>
      <c r="S62" s="1112"/>
      <c r="T62" s="1113"/>
    </row>
    <row r="63" spans="2:20" x14ac:dyDescent="0.2">
      <c r="B63" s="255" t="s">
        <v>24</v>
      </c>
      <c r="C63" s="255" t="s">
        <v>877</v>
      </c>
      <c r="D63" s="255" t="s">
        <v>784</v>
      </c>
      <c r="E63" s="255" t="s">
        <v>878</v>
      </c>
      <c r="F63" s="255" t="s">
        <v>968</v>
      </c>
      <c r="G63" s="255" t="s">
        <v>997</v>
      </c>
      <c r="H63" s="255" t="s">
        <v>998</v>
      </c>
      <c r="I63" s="969">
        <v>185000</v>
      </c>
      <c r="J63" s="969">
        <v>310000</v>
      </c>
      <c r="K63" s="969">
        <v>400000</v>
      </c>
      <c r="L63" s="973">
        <f t="shared" si="3"/>
        <v>90000</v>
      </c>
      <c r="M63" s="970">
        <f t="shared" si="5"/>
        <v>400000</v>
      </c>
      <c r="N63" s="988">
        <v>270000</v>
      </c>
      <c r="O63" s="973">
        <f t="shared" si="4"/>
        <v>-130000</v>
      </c>
      <c r="P63" s="1111" t="s">
        <v>1039</v>
      </c>
      <c r="Q63" s="1112"/>
      <c r="R63" s="1112"/>
      <c r="S63" s="1112"/>
      <c r="T63" s="1113"/>
    </row>
    <row r="64" spans="2:20" ht="30.75" customHeight="1" x14ac:dyDescent="0.2">
      <c r="B64" s="255" t="s">
        <v>24</v>
      </c>
      <c r="C64" s="255" t="s">
        <v>877</v>
      </c>
      <c r="D64" s="255" t="s">
        <v>784</v>
      </c>
      <c r="E64" s="255" t="s">
        <v>878</v>
      </c>
      <c r="F64" s="255" t="s">
        <v>968</v>
      </c>
      <c r="G64" s="255" t="s">
        <v>999</v>
      </c>
      <c r="H64" s="255" t="s">
        <v>1000</v>
      </c>
      <c r="I64" s="969">
        <v>1981</v>
      </c>
      <c r="J64" s="969">
        <v>2326</v>
      </c>
      <c r="K64" s="975">
        <v>2750</v>
      </c>
      <c r="L64" s="973">
        <f t="shared" si="3"/>
        <v>424</v>
      </c>
      <c r="M64" s="970">
        <f t="shared" si="5"/>
        <v>2750</v>
      </c>
      <c r="N64" s="988">
        <v>3000</v>
      </c>
      <c r="O64" s="973">
        <f t="shared" si="4"/>
        <v>250</v>
      </c>
      <c r="P64" s="1114" t="s">
        <v>1040</v>
      </c>
      <c r="Q64" s="1115"/>
      <c r="R64" s="1115"/>
      <c r="S64" s="1115"/>
      <c r="T64" s="1116"/>
    </row>
    <row r="65" spans="2:20" ht="30.75" customHeight="1" x14ac:dyDescent="0.2">
      <c r="B65" s="255" t="s">
        <v>24</v>
      </c>
      <c r="C65" s="255" t="s">
        <v>877</v>
      </c>
      <c r="D65" s="255" t="s">
        <v>784</v>
      </c>
      <c r="E65" s="255" t="s">
        <v>878</v>
      </c>
      <c r="F65" s="255" t="s">
        <v>968</v>
      </c>
      <c r="G65" s="255" t="s">
        <v>1001</v>
      </c>
      <c r="H65" s="255" t="s">
        <v>1002</v>
      </c>
      <c r="I65" s="969">
        <v>10500</v>
      </c>
      <c r="J65" s="969">
        <v>10500</v>
      </c>
      <c r="K65" s="975">
        <v>10500</v>
      </c>
      <c r="L65" s="973">
        <f t="shared" si="3"/>
        <v>0</v>
      </c>
      <c r="M65" s="970">
        <f t="shared" si="5"/>
        <v>10500</v>
      </c>
      <c r="N65" s="988">
        <v>10500</v>
      </c>
      <c r="O65" s="973">
        <f t="shared" si="4"/>
        <v>0</v>
      </c>
      <c r="P65" s="1114" t="s">
        <v>1040</v>
      </c>
      <c r="Q65" s="1115"/>
      <c r="R65" s="1115"/>
      <c r="S65" s="1115"/>
      <c r="T65" s="1116"/>
    </row>
    <row r="66" spans="2:20" x14ac:dyDescent="0.2">
      <c r="B66" s="255" t="s">
        <v>24</v>
      </c>
      <c r="C66" s="255" t="s">
        <v>877</v>
      </c>
      <c r="D66" s="255" t="s">
        <v>784</v>
      </c>
      <c r="E66" s="255" t="s">
        <v>878</v>
      </c>
      <c r="F66" s="255" t="s">
        <v>1003</v>
      </c>
      <c r="G66" s="255" t="s">
        <v>1004</v>
      </c>
      <c r="H66" s="255" t="s">
        <v>1005</v>
      </c>
      <c r="I66" s="969">
        <v>-53632</v>
      </c>
      <c r="J66" s="969">
        <v>0</v>
      </c>
      <c r="K66" s="975">
        <v>0</v>
      </c>
      <c r="L66" s="973">
        <f t="shared" si="3"/>
        <v>0</v>
      </c>
      <c r="M66" s="970">
        <f t="shared" si="5"/>
        <v>0</v>
      </c>
      <c r="N66" s="988">
        <v>0</v>
      </c>
      <c r="O66" s="973">
        <f t="shared" si="4"/>
        <v>0</v>
      </c>
      <c r="P66" s="1114"/>
      <c r="Q66" s="1115"/>
      <c r="R66" s="1115"/>
      <c r="S66" s="1115"/>
      <c r="T66" s="1116"/>
    </row>
    <row r="67" spans="2:20" ht="31.5" customHeight="1" x14ac:dyDescent="0.2">
      <c r="B67" s="960" t="s">
        <v>24</v>
      </c>
      <c r="C67" s="960" t="s">
        <v>877</v>
      </c>
      <c r="D67" s="960" t="s">
        <v>784</v>
      </c>
      <c r="E67" s="960" t="s">
        <v>878</v>
      </c>
      <c r="F67" s="960" t="s">
        <v>1003</v>
      </c>
      <c r="G67" s="960" t="s">
        <v>1006</v>
      </c>
      <c r="H67" s="960" t="s">
        <v>1007</v>
      </c>
      <c r="I67" s="971">
        <v>-82000</v>
      </c>
      <c r="J67" s="971">
        <v>-82000</v>
      </c>
      <c r="K67" s="971">
        <v>-50000</v>
      </c>
      <c r="L67" s="971">
        <f t="shared" si="3"/>
        <v>32000</v>
      </c>
      <c r="M67" s="971">
        <f t="shared" si="5"/>
        <v>-50000</v>
      </c>
      <c r="N67" s="971">
        <v>-50000</v>
      </c>
      <c r="O67" s="971">
        <f t="shared" si="4"/>
        <v>0</v>
      </c>
      <c r="P67" s="1114" t="s">
        <v>1036</v>
      </c>
      <c r="Q67" s="1115"/>
      <c r="R67" s="1115"/>
      <c r="S67" s="1115"/>
      <c r="T67" s="1116"/>
    </row>
    <row r="69" spans="2:20" ht="53.25" customHeight="1" thickBot="1" x14ac:dyDescent="0.25">
      <c r="H69" s="984"/>
      <c r="I69" s="998" t="s">
        <v>176</v>
      </c>
      <c r="J69" s="998" t="s">
        <v>170</v>
      </c>
      <c r="K69" s="998" t="s">
        <v>169</v>
      </c>
      <c r="L69" s="998" t="s">
        <v>168</v>
      </c>
      <c r="M69" s="998" t="s">
        <v>175</v>
      </c>
      <c r="N69" s="998" t="s">
        <v>174</v>
      </c>
      <c r="O69" s="998" t="s">
        <v>173</v>
      </c>
      <c r="P69" s="1103" t="s">
        <v>167</v>
      </c>
      <c r="Q69" s="1104"/>
      <c r="R69" s="1104"/>
      <c r="S69" s="1104"/>
      <c r="T69" s="1105"/>
    </row>
    <row r="70" spans="2:20" ht="35.25" customHeight="1" thickBot="1" x14ac:dyDescent="0.3">
      <c r="H70" s="983" t="s">
        <v>1041</v>
      </c>
      <c r="I70" s="981">
        <f t="shared" ref="I70:J70" si="7">SUM(I12:I42)</f>
        <v>15421689</v>
      </c>
      <c r="J70" s="981">
        <f t="shared" si="7"/>
        <v>19463328</v>
      </c>
      <c r="K70" s="981">
        <f>SUM(K12:K42)</f>
        <v>20440360.465</v>
      </c>
      <c r="L70" s="981">
        <f t="shared" ref="L70:O70" si="8">SUM(L12:L42)</f>
        <v>977632.46500000032</v>
      </c>
      <c r="M70" s="981">
        <f t="shared" si="8"/>
        <v>20440360.465</v>
      </c>
      <c r="N70" s="981">
        <f t="shared" si="8"/>
        <v>13202041.49</v>
      </c>
      <c r="O70" s="999">
        <f t="shared" si="8"/>
        <v>-7238318.9750000006</v>
      </c>
      <c r="P70" s="1100" t="s">
        <v>1063</v>
      </c>
      <c r="Q70" s="1101"/>
      <c r="R70" s="1101"/>
      <c r="S70" s="1101"/>
      <c r="T70" s="1102"/>
    </row>
    <row r="71" spans="2:20" ht="15.75" thickBot="1" x14ac:dyDescent="0.3">
      <c r="H71" s="266"/>
      <c r="I71" s="984"/>
      <c r="J71" s="984"/>
      <c r="K71" s="984"/>
      <c r="L71" s="984"/>
      <c r="M71" s="984"/>
      <c r="N71" s="984"/>
      <c r="O71" s="984"/>
    </row>
    <row r="72" spans="2:20" ht="15.75" thickBot="1" x14ac:dyDescent="0.3">
      <c r="H72" s="983" t="s">
        <v>1042</v>
      </c>
      <c r="I72" s="982">
        <f>SUM(I49:I67)</f>
        <v>784469</v>
      </c>
      <c r="J72" s="982">
        <f t="shared" ref="J72:O72" si="9">SUM(J49:J67)</f>
        <v>996250</v>
      </c>
      <c r="K72" s="982">
        <f t="shared" si="9"/>
        <v>1128674</v>
      </c>
      <c r="L72" s="982">
        <f t="shared" si="9"/>
        <v>132424</v>
      </c>
      <c r="M72" s="982">
        <f t="shared" si="9"/>
        <v>1128674</v>
      </c>
      <c r="N72" s="982">
        <f t="shared" si="9"/>
        <v>939657.66</v>
      </c>
      <c r="O72" s="1000">
        <f t="shared" si="9"/>
        <v>-189016.34</v>
      </c>
      <c r="P72" s="1056"/>
    </row>
    <row r="73" spans="2:20" ht="15.75" thickBot="1" x14ac:dyDescent="0.3">
      <c r="H73" s="266"/>
      <c r="I73" s="984"/>
      <c r="J73" s="984"/>
      <c r="K73" s="984"/>
      <c r="L73" s="984"/>
      <c r="M73" s="984"/>
      <c r="N73" s="984"/>
      <c r="O73" s="984"/>
      <c r="P73" s="1056">
        <f>K74-N74</f>
        <v>7427335.3149999995</v>
      </c>
    </row>
    <row r="74" spans="2:20" ht="15.75" thickBot="1" x14ac:dyDescent="0.3">
      <c r="H74" s="983" t="s">
        <v>1043</v>
      </c>
      <c r="I74" s="981">
        <f>I70+I72</f>
        <v>16206158</v>
      </c>
      <c r="J74" s="981">
        <f t="shared" ref="J74:O74" si="10">J70+J72</f>
        <v>20459578</v>
      </c>
      <c r="K74" s="981">
        <f t="shared" si="10"/>
        <v>21569034.465</v>
      </c>
      <c r="L74" s="981">
        <f t="shared" si="10"/>
        <v>1110056.4650000003</v>
      </c>
      <c r="M74" s="981">
        <f t="shared" si="10"/>
        <v>21569034.465</v>
      </c>
      <c r="N74" s="981">
        <f t="shared" si="10"/>
        <v>14141699.15</v>
      </c>
      <c r="O74" s="999">
        <f t="shared" si="10"/>
        <v>-7427335.3150000004</v>
      </c>
    </row>
  </sheetData>
  <mergeCells count="69">
    <mergeCell ref="B9:D9"/>
    <mergeCell ref="B45:D45"/>
    <mergeCell ref="R7:T8"/>
    <mergeCell ref="M45:O46"/>
    <mergeCell ref="R45:T46"/>
    <mergeCell ref="P37:T37"/>
    <mergeCell ref="P38:T38"/>
    <mergeCell ref="P39:T39"/>
    <mergeCell ref="P40:T40"/>
    <mergeCell ref="P41:T41"/>
    <mergeCell ref="P42:T42"/>
    <mergeCell ref="P31:T31"/>
    <mergeCell ref="P32:T32"/>
    <mergeCell ref="P33:T33"/>
    <mergeCell ref="P34:T34"/>
    <mergeCell ref="P35:T35"/>
    <mergeCell ref="P54:T54"/>
    <mergeCell ref="P48:T48"/>
    <mergeCell ref="P67:T67"/>
    <mergeCell ref="P56:T56"/>
    <mergeCell ref="P57:T57"/>
    <mergeCell ref="P58:T58"/>
    <mergeCell ref="P59:T59"/>
    <mergeCell ref="P60:T60"/>
    <mergeCell ref="P61:T61"/>
    <mergeCell ref="P62:T62"/>
    <mergeCell ref="P63:T63"/>
    <mergeCell ref="P64:T64"/>
    <mergeCell ref="P65:T65"/>
    <mergeCell ref="P66:T66"/>
    <mergeCell ref="P49:T49"/>
    <mergeCell ref="P50:T50"/>
    <mergeCell ref="P51:T51"/>
    <mergeCell ref="P52:T52"/>
    <mergeCell ref="P53:T53"/>
    <mergeCell ref="P6:T6"/>
    <mergeCell ref="P24:T24"/>
    <mergeCell ref="P13:T13"/>
    <mergeCell ref="P14:T14"/>
    <mergeCell ref="P15:T15"/>
    <mergeCell ref="P16:T16"/>
    <mergeCell ref="P17:T17"/>
    <mergeCell ref="P18:T18"/>
    <mergeCell ref="P19:T19"/>
    <mergeCell ref="P20:T20"/>
    <mergeCell ref="P21:T21"/>
    <mergeCell ref="P22:T22"/>
    <mergeCell ref="P23:T23"/>
    <mergeCell ref="P1:T1"/>
    <mergeCell ref="P2:T2"/>
    <mergeCell ref="P3:T3"/>
    <mergeCell ref="P4:T4"/>
    <mergeCell ref="P5:T5"/>
    <mergeCell ref="P70:T70"/>
    <mergeCell ref="P69:T69"/>
    <mergeCell ref="P9:T9"/>
    <mergeCell ref="P10:T10"/>
    <mergeCell ref="P11:T11"/>
    <mergeCell ref="P12:T12"/>
    <mergeCell ref="P36:T36"/>
    <mergeCell ref="P25:T25"/>
    <mergeCell ref="P26:T26"/>
    <mergeCell ref="P27:T27"/>
    <mergeCell ref="P28:T28"/>
    <mergeCell ref="P29:T29"/>
    <mergeCell ref="P30:T30"/>
    <mergeCell ref="P55:T55"/>
    <mergeCell ref="P43:T43"/>
    <mergeCell ref="P44:T44"/>
  </mergeCells>
  <pageMargins left="0.16" right="0.16" top="0.33" bottom="0.36" header="0.17" footer="0.18"/>
  <pageSetup paperSize="17" scale="57" orientation="landscape" r:id="rId1"/>
  <headerFooter alignWithMargins="0"/>
  <rowBreaks count="2" manualBreakCount="2">
    <brk id="43" max="16383" man="1"/>
    <brk id="46" max="16383" man="1"/>
  </rowBreaks>
  <colBreaks count="2" manualBreakCount="2">
    <brk id="1" max="1048575" man="1"/>
    <brk id="15" min="1" max="4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S42"/>
  <sheetViews>
    <sheetView showGridLines="0" view="pageBreakPreview" zoomScale="70" zoomScaleNormal="100" zoomScaleSheetLayoutView="70" workbookViewId="0">
      <selection activeCell="P23" sqref="P23:S23"/>
    </sheetView>
  </sheetViews>
  <sheetFormatPr defaultColWidth="9.140625" defaultRowHeight="12.75" x14ac:dyDescent="0.2"/>
  <cols>
    <col min="1" max="1" width="4.5703125" style="11" customWidth="1"/>
    <col min="2" max="2" width="8.28515625" style="11" customWidth="1"/>
    <col min="3" max="3" width="11.85546875" style="11" customWidth="1"/>
    <col min="4" max="4" width="16.85546875" style="11" customWidth="1"/>
    <col min="5" max="5" width="26.42578125" style="11" customWidth="1"/>
    <col min="6" max="6" width="12.28515625" style="11" customWidth="1"/>
    <col min="7" max="7" width="19.42578125" style="11" bestFit="1" customWidth="1"/>
    <col min="8" max="8" width="18" style="11" customWidth="1"/>
    <col min="9" max="9" width="22" style="11" customWidth="1"/>
    <col min="10" max="11" width="10.85546875" style="11" customWidth="1"/>
    <col min="12" max="12" width="14.42578125" style="11" customWidth="1"/>
    <col min="13" max="13" width="14.7109375" style="11" customWidth="1"/>
    <col min="14" max="14" width="17.42578125" style="11" customWidth="1"/>
    <col min="15" max="15" width="27.140625" style="11" customWidth="1"/>
    <col min="16" max="16" width="44.85546875" style="11" customWidth="1"/>
    <col min="17" max="16384" width="9.140625" style="11"/>
  </cols>
  <sheetData>
    <row r="1" spans="2:19" ht="17.25" customHeight="1" x14ac:dyDescent="0.2">
      <c r="P1" s="1126"/>
      <c r="Q1" s="1126"/>
      <c r="R1" s="1126"/>
      <c r="S1" s="1126"/>
    </row>
    <row r="2" spans="2:19" ht="18" x14ac:dyDescent="0.2">
      <c r="B2" s="299" t="s">
        <v>218</v>
      </c>
      <c r="C2" s="316"/>
      <c r="P2" s="1126"/>
      <c r="Q2" s="1126"/>
      <c r="R2" s="1126"/>
      <c r="S2" s="1126"/>
    </row>
    <row r="3" spans="2:19" ht="18" x14ac:dyDescent="0.2">
      <c r="B3" s="952" t="s">
        <v>802</v>
      </c>
      <c r="C3" s="315"/>
      <c r="P3" s="1126"/>
      <c r="Q3" s="1126"/>
      <c r="R3" s="1126"/>
      <c r="S3" s="1126"/>
    </row>
    <row r="4" spans="2:19" ht="14.25" x14ac:dyDescent="0.2">
      <c r="B4" s="298"/>
      <c r="C4" s="298"/>
      <c r="D4" s="3"/>
      <c r="E4" s="3"/>
      <c r="F4" s="3"/>
      <c r="G4" s="3"/>
      <c r="H4" s="3"/>
      <c r="I4" s="3"/>
      <c r="J4" s="3"/>
      <c r="K4" s="3"/>
      <c r="L4" s="3"/>
      <c r="M4" s="314"/>
      <c r="N4" s="314"/>
      <c r="O4" s="312"/>
      <c r="P4" s="1126"/>
      <c r="Q4" s="1126"/>
      <c r="R4" s="1126"/>
      <c r="S4" s="1126"/>
    </row>
    <row r="5" spans="2:19" ht="14.25" x14ac:dyDescent="0.2">
      <c r="B5" s="68" t="s">
        <v>217</v>
      </c>
      <c r="C5" s="68"/>
      <c r="D5" s="68"/>
      <c r="E5" s="68"/>
      <c r="F5" s="301"/>
      <c r="I5" s="68"/>
      <c r="J5" s="68"/>
      <c r="K5" s="68"/>
      <c r="L5" s="68"/>
      <c r="M5" s="313"/>
      <c r="N5" s="313"/>
      <c r="O5" s="312" t="s">
        <v>216</v>
      </c>
      <c r="P5" s="1126"/>
      <c r="Q5" s="1126"/>
      <c r="R5" s="1126"/>
      <c r="S5" s="1126"/>
    </row>
    <row r="6" spans="2:19" ht="14.25" x14ac:dyDescent="0.2">
      <c r="B6" s="68"/>
      <c r="C6" s="68"/>
      <c r="D6" s="68"/>
      <c r="E6" s="68"/>
      <c r="F6" s="301"/>
      <c r="I6" s="68"/>
      <c r="J6" s="68"/>
      <c r="K6" s="68"/>
      <c r="L6" s="68"/>
      <c r="M6" s="313"/>
      <c r="N6" s="313"/>
      <c r="O6" s="312" t="s">
        <v>215</v>
      </c>
      <c r="P6" s="1126"/>
      <c r="Q6" s="1126"/>
      <c r="R6" s="1126"/>
      <c r="S6" s="1126"/>
    </row>
    <row r="7" spans="2:19" ht="14.25" x14ac:dyDescent="0.2">
      <c r="B7" s="68" t="s">
        <v>214</v>
      </c>
      <c r="C7" s="68"/>
      <c r="D7" s="68"/>
      <c r="E7" s="68"/>
      <c r="F7" s="68"/>
      <c r="G7" s="68"/>
      <c r="H7" s="68"/>
      <c r="I7" s="68"/>
      <c r="J7" s="68"/>
      <c r="K7" s="68"/>
      <c r="L7" s="68"/>
      <c r="M7" s="313"/>
      <c r="N7" s="313"/>
      <c r="O7" s="312" t="s">
        <v>213</v>
      </c>
      <c r="P7" s="1126"/>
      <c r="Q7" s="1126"/>
      <c r="R7" s="1126"/>
      <c r="S7" s="1126"/>
    </row>
    <row r="8" spans="2:19" ht="14.25" x14ac:dyDescent="0.2">
      <c r="B8" s="68"/>
      <c r="C8" s="68"/>
      <c r="D8" s="68"/>
      <c r="E8" s="68"/>
      <c r="F8" s="68"/>
      <c r="G8" s="68"/>
      <c r="H8" s="68"/>
      <c r="I8" s="68"/>
      <c r="J8" s="68"/>
      <c r="K8" s="68"/>
      <c r="L8" s="68"/>
      <c r="M8" s="313"/>
      <c r="N8" s="313"/>
      <c r="O8" s="312" t="s">
        <v>212</v>
      </c>
      <c r="P8" s="1126"/>
      <c r="Q8" s="1126"/>
      <c r="R8" s="1126"/>
      <c r="S8" s="1126"/>
    </row>
    <row r="9" spans="2:19" ht="14.25" x14ac:dyDescent="0.2">
      <c r="B9" s="68" t="s">
        <v>211</v>
      </c>
      <c r="C9" s="68"/>
      <c r="D9" s="68"/>
      <c r="E9" s="68"/>
      <c r="F9" s="68"/>
      <c r="G9" s="68"/>
      <c r="H9" s="68"/>
      <c r="I9" s="68"/>
      <c r="J9" s="68"/>
      <c r="K9" s="68"/>
      <c r="L9" s="68"/>
      <c r="M9" s="313"/>
      <c r="N9" s="313"/>
      <c r="O9" s="312"/>
      <c r="P9" s="1126"/>
      <c r="Q9" s="1126"/>
      <c r="R9" s="1126"/>
      <c r="S9" s="1126"/>
    </row>
    <row r="10" spans="2:19" ht="14.25" x14ac:dyDescent="0.2">
      <c r="B10" s="68"/>
      <c r="C10" s="68"/>
      <c r="D10" s="68"/>
      <c r="E10" s="68"/>
      <c r="F10" s="68"/>
      <c r="G10" s="68"/>
      <c r="H10" s="68"/>
      <c r="I10" s="68"/>
      <c r="J10" s="68"/>
      <c r="K10" s="68"/>
      <c r="L10" s="68"/>
      <c r="M10" s="313" t="s">
        <v>39</v>
      </c>
      <c r="N10" s="313" t="s">
        <v>210</v>
      </c>
      <c r="O10" s="312"/>
      <c r="P10" s="1126"/>
      <c r="Q10" s="1126"/>
      <c r="R10" s="1126"/>
      <c r="S10" s="1126"/>
    </row>
    <row r="11" spans="2:19" ht="18" x14ac:dyDescent="0.2">
      <c r="B11" s="311" t="s">
        <v>209</v>
      </c>
      <c r="C11" s="310"/>
      <c r="D11" s="68"/>
      <c r="E11" s="68"/>
      <c r="F11" s="68"/>
      <c r="G11" s="68"/>
      <c r="H11" s="68"/>
      <c r="I11" s="68"/>
      <c r="J11" s="68"/>
      <c r="K11" s="68"/>
      <c r="L11" s="68"/>
      <c r="M11" s="313" t="s">
        <v>208</v>
      </c>
      <c r="N11" s="313" t="s">
        <v>207</v>
      </c>
      <c r="O11" s="312"/>
      <c r="P11" s="1126"/>
      <c r="Q11" s="1126"/>
      <c r="R11" s="1126"/>
      <c r="S11" s="1126"/>
    </row>
    <row r="12" spans="2:19" ht="18" x14ac:dyDescent="0.2">
      <c r="B12" s="311" t="s">
        <v>206</v>
      </c>
      <c r="C12" s="310"/>
      <c r="D12" s="68"/>
      <c r="E12" s="68"/>
      <c r="F12" s="68"/>
      <c r="G12" s="68"/>
      <c r="H12" s="68"/>
      <c r="I12" s="68"/>
      <c r="J12" s="68"/>
      <c r="K12" s="68"/>
      <c r="L12" s="68"/>
      <c r="M12" s="313"/>
      <c r="N12" s="313"/>
      <c r="O12" s="312"/>
      <c r="P12" s="1126"/>
      <c r="Q12" s="1126"/>
      <c r="R12" s="1126"/>
      <c r="S12" s="1126"/>
    </row>
    <row r="13" spans="2:19" ht="14.25" x14ac:dyDescent="0.2">
      <c r="B13" s="310" t="s">
        <v>205</v>
      </c>
      <c r="C13" s="310"/>
      <c r="D13" s="68"/>
      <c r="E13" s="68"/>
      <c r="F13" s="68"/>
      <c r="G13" s="68"/>
      <c r="H13" s="68"/>
      <c r="I13" s="68"/>
      <c r="J13" s="68"/>
      <c r="K13" s="68"/>
      <c r="L13" s="68"/>
      <c r="M13" s="68"/>
      <c r="N13" s="68"/>
      <c r="P13" s="1126"/>
      <c r="Q13" s="1126"/>
      <c r="R13" s="1126"/>
      <c r="S13" s="1126"/>
    </row>
    <row r="14" spans="2:19" ht="14.25" x14ac:dyDescent="0.2">
      <c r="B14" s="54" t="s">
        <v>204</v>
      </c>
      <c r="C14" s="54"/>
      <c r="D14" s="68"/>
      <c r="E14" s="68"/>
      <c r="F14" s="68"/>
      <c r="G14" s="68"/>
      <c r="H14" s="68"/>
      <c r="I14" s="68"/>
      <c r="J14" s="68"/>
      <c r="K14" s="68"/>
      <c r="L14" s="68"/>
      <c r="M14" s="68"/>
      <c r="N14" s="68"/>
      <c r="P14" s="1126"/>
      <c r="Q14" s="1126"/>
      <c r="R14" s="1126"/>
      <c r="S14" s="1126"/>
    </row>
    <row r="15" spans="2:19" ht="14.25" x14ac:dyDescent="0.2">
      <c r="B15" s="54" t="s">
        <v>203</v>
      </c>
      <c r="C15" s="54"/>
      <c r="D15" s="68"/>
      <c r="E15" s="68"/>
      <c r="F15" s="68"/>
      <c r="G15" s="68"/>
      <c r="H15" s="68"/>
      <c r="I15" s="68"/>
      <c r="J15" s="68"/>
      <c r="K15" s="68"/>
      <c r="L15" s="68"/>
      <c r="M15" s="68"/>
      <c r="N15" s="68"/>
      <c r="P15" s="1126"/>
      <c r="Q15" s="1126"/>
      <c r="R15" s="1126"/>
      <c r="S15" s="1126"/>
    </row>
    <row r="16" spans="2:19" ht="14.25" x14ac:dyDescent="0.2">
      <c r="B16" s="54" t="s">
        <v>202</v>
      </c>
      <c r="C16" s="54"/>
      <c r="D16" s="68"/>
      <c r="E16" s="68"/>
      <c r="F16" s="68"/>
      <c r="G16" s="68"/>
      <c r="H16" s="68"/>
      <c r="I16" s="68"/>
      <c r="J16" s="68"/>
      <c r="K16" s="68"/>
      <c r="L16" s="68"/>
      <c r="M16" s="68"/>
      <c r="N16" s="68"/>
      <c r="P16" s="1126"/>
      <c r="Q16" s="1126"/>
      <c r="R16" s="1126"/>
      <c r="S16" s="1126"/>
    </row>
    <row r="17" spans="1:19" ht="15" thickBot="1" x14ac:dyDescent="0.25">
      <c r="B17" s="54" t="s">
        <v>778</v>
      </c>
      <c r="C17" s="54"/>
      <c r="D17" s="68"/>
      <c r="E17" s="68"/>
      <c r="F17" s="68"/>
      <c r="G17" s="68"/>
      <c r="H17" s="68"/>
      <c r="I17" s="68"/>
      <c r="J17" s="68"/>
      <c r="K17" s="68"/>
      <c r="L17" s="68"/>
      <c r="M17" s="68"/>
      <c r="N17" s="68"/>
      <c r="P17" s="1126"/>
      <c r="Q17" s="1126"/>
      <c r="R17" s="1126"/>
      <c r="S17" s="1126"/>
    </row>
    <row r="18" spans="1:19" ht="18.75" thickBot="1" x14ac:dyDescent="0.25">
      <c r="B18" s="301"/>
      <c r="C18" s="311"/>
      <c r="D18" s="310"/>
      <c r="E18" s="68"/>
      <c r="F18" s="68"/>
      <c r="G18" s="68"/>
      <c r="H18" s="297" t="s">
        <v>197</v>
      </c>
      <c r="I18" s="296"/>
      <c r="J18" s="295"/>
      <c r="K18" s="294"/>
      <c r="L18" s="68"/>
      <c r="M18" s="68"/>
      <c r="N18" s="309" t="s">
        <v>196</v>
      </c>
      <c r="O18" s="292">
        <v>8.7499999999999994E-2</v>
      </c>
      <c r="P18" s="1127"/>
      <c r="Q18" s="1126"/>
      <c r="R18" s="1126"/>
      <c r="S18" s="1126"/>
    </row>
    <row r="19" spans="1:19" s="308" customFormat="1" ht="26.25" thickBot="1" x14ac:dyDescent="0.25">
      <c r="A19" s="11"/>
      <c r="B19" s="291" t="s">
        <v>0</v>
      </c>
      <c r="C19" s="289" t="s">
        <v>195</v>
      </c>
      <c r="D19" s="289" t="s">
        <v>194</v>
      </c>
      <c r="E19" s="289" t="s">
        <v>193</v>
      </c>
      <c r="F19" s="289" t="s">
        <v>192</v>
      </c>
      <c r="G19" s="289" t="s">
        <v>191</v>
      </c>
      <c r="H19" s="290" t="s">
        <v>190</v>
      </c>
      <c r="I19" s="290" t="s">
        <v>189</v>
      </c>
      <c r="J19" s="290" t="s">
        <v>188</v>
      </c>
      <c r="K19" s="290" t="s">
        <v>187</v>
      </c>
      <c r="L19" s="289" t="s">
        <v>186</v>
      </c>
      <c r="M19" s="289" t="s">
        <v>201</v>
      </c>
      <c r="N19" s="288" t="s">
        <v>184</v>
      </c>
      <c r="O19" s="287" t="s">
        <v>183</v>
      </c>
      <c r="P19" s="1128" t="s">
        <v>1054</v>
      </c>
      <c r="Q19" s="1128"/>
      <c r="R19" s="1128"/>
      <c r="S19" s="1128"/>
    </row>
    <row r="20" spans="1:19" ht="69" customHeight="1" thickBot="1" x14ac:dyDescent="0.25">
      <c r="B20" s="306" t="s">
        <v>210</v>
      </c>
      <c r="C20" s="307">
        <v>1</v>
      </c>
      <c r="D20" s="307"/>
      <c r="E20" s="991" t="s">
        <v>882</v>
      </c>
      <c r="F20" s="307" t="s">
        <v>208</v>
      </c>
      <c r="G20" s="307" t="s">
        <v>213</v>
      </c>
      <c r="H20" s="307"/>
      <c r="I20" s="307"/>
      <c r="J20" s="307"/>
      <c r="K20" s="307"/>
      <c r="L20" s="307">
        <v>2</v>
      </c>
      <c r="M20" s="934">
        <v>5000</v>
      </c>
      <c r="N20" s="887">
        <f>L20*M20</f>
        <v>10000</v>
      </c>
      <c r="O20" s="925">
        <f>N20*1.0875</f>
        <v>10875</v>
      </c>
      <c r="P20" s="1129" t="s">
        <v>1074</v>
      </c>
      <c r="Q20" s="1129"/>
      <c r="R20" s="1129"/>
      <c r="S20" s="1129"/>
    </row>
    <row r="21" spans="1:19" ht="70.5" customHeight="1" thickBot="1" x14ac:dyDescent="0.25">
      <c r="B21" s="306" t="s">
        <v>210</v>
      </c>
      <c r="C21" s="307">
        <v>2</v>
      </c>
      <c r="D21" s="307"/>
      <c r="E21" s="989" t="s">
        <v>879</v>
      </c>
      <c r="F21" s="307" t="s">
        <v>208</v>
      </c>
      <c r="G21" s="307" t="s">
        <v>213</v>
      </c>
      <c r="H21" s="307"/>
      <c r="I21" s="307"/>
      <c r="J21" s="307"/>
      <c r="K21" s="307"/>
      <c r="L21" s="307">
        <v>1</v>
      </c>
      <c r="M21" s="934">
        <v>10000</v>
      </c>
      <c r="N21" s="887">
        <f>L21*M21</f>
        <v>10000</v>
      </c>
      <c r="O21" s="925">
        <f>N21*1.0875</f>
        <v>10875</v>
      </c>
      <c r="P21" s="1129" t="s">
        <v>1075</v>
      </c>
      <c r="Q21" s="1129"/>
      <c r="R21" s="1129"/>
      <c r="S21" s="1129"/>
    </row>
    <row r="22" spans="1:19" ht="138.75" customHeight="1" thickBot="1" x14ac:dyDescent="0.25">
      <c r="B22" s="306" t="s">
        <v>210</v>
      </c>
      <c r="C22" s="307">
        <v>3</v>
      </c>
      <c r="D22" s="307"/>
      <c r="E22" s="990" t="s">
        <v>880</v>
      </c>
      <c r="F22" s="307" t="s">
        <v>39</v>
      </c>
      <c r="G22" s="307" t="s">
        <v>215</v>
      </c>
      <c r="H22" s="307"/>
      <c r="I22" s="307"/>
      <c r="J22" s="307"/>
      <c r="K22" s="307"/>
      <c r="L22" s="307">
        <v>2</v>
      </c>
      <c r="M22" s="934">
        <v>45000</v>
      </c>
      <c r="N22" s="887">
        <f>L22*M22</f>
        <v>90000</v>
      </c>
      <c r="O22" s="925">
        <f>N22*1.0875</f>
        <v>97874.999999999985</v>
      </c>
      <c r="P22" s="1129" t="s">
        <v>1070</v>
      </c>
      <c r="Q22" s="1129"/>
      <c r="R22" s="1129"/>
      <c r="S22" s="1129"/>
    </row>
    <row r="23" spans="1:19" ht="78" customHeight="1" thickBot="1" x14ac:dyDescent="0.25">
      <c r="B23" s="306" t="s">
        <v>210</v>
      </c>
      <c r="C23" s="307">
        <v>4</v>
      </c>
      <c r="D23" s="307"/>
      <c r="E23" s="990" t="s">
        <v>881</v>
      </c>
      <c r="F23" s="307" t="s">
        <v>39</v>
      </c>
      <c r="G23" s="307" t="s">
        <v>215</v>
      </c>
      <c r="H23" s="307"/>
      <c r="I23" s="307"/>
      <c r="J23" s="307"/>
      <c r="K23" s="307"/>
      <c r="L23" s="307">
        <v>1</v>
      </c>
      <c r="M23" s="934">
        <v>66130</v>
      </c>
      <c r="N23" s="887">
        <f t="shared" ref="N23" si="0">L23*M23</f>
        <v>66130</v>
      </c>
      <c r="O23" s="925">
        <f t="shared" ref="O23" si="1">N23*1.0875</f>
        <v>71916.375</v>
      </c>
      <c r="P23" s="1130" t="s">
        <v>1071</v>
      </c>
      <c r="Q23" s="1131"/>
      <c r="R23" s="1131"/>
      <c r="S23" s="1132"/>
    </row>
    <row r="24" spans="1:19" ht="58.5" customHeight="1" thickBot="1" x14ac:dyDescent="0.25">
      <c r="B24" s="306" t="s">
        <v>207</v>
      </c>
      <c r="C24" s="307">
        <v>1</v>
      </c>
      <c r="D24" s="307"/>
      <c r="E24" s="992" t="s">
        <v>1073</v>
      </c>
      <c r="F24" s="307" t="s">
        <v>39</v>
      </c>
      <c r="G24" s="307" t="s">
        <v>215</v>
      </c>
      <c r="H24" s="307"/>
      <c r="I24" s="307"/>
      <c r="J24" s="307"/>
      <c r="K24" s="307"/>
      <c r="L24" s="307"/>
      <c r="M24" s="934"/>
      <c r="N24" s="887"/>
      <c r="O24" s="925"/>
      <c r="P24" s="1129" t="s">
        <v>1072</v>
      </c>
      <c r="Q24" s="1129"/>
      <c r="R24" s="1129"/>
      <c r="S24" s="1129"/>
    </row>
    <row r="25" spans="1:19" ht="13.5" thickBot="1" x14ac:dyDescent="0.25">
      <c r="B25" s="301"/>
      <c r="C25" s="301"/>
      <c r="D25" s="301"/>
      <c r="E25" s="301"/>
      <c r="F25" s="301"/>
      <c r="G25" s="301"/>
      <c r="H25" s="301"/>
      <c r="I25" s="301"/>
      <c r="J25" s="301"/>
      <c r="K25" s="301"/>
      <c r="L25" s="305"/>
      <c r="M25" s="885"/>
      <c r="N25" s="888" t="s">
        <v>182</v>
      </c>
      <c r="O25" s="886">
        <f>SUM(O21:O23)</f>
        <v>180666.375</v>
      </c>
      <c r="P25" s="1127"/>
      <c r="Q25" s="1126"/>
      <c r="R25" s="1126"/>
      <c r="S25" s="1126"/>
    </row>
    <row r="26" spans="1:19" ht="14.25" x14ac:dyDescent="0.2">
      <c r="B26" s="68"/>
      <c r="C26" s="68"/>
      <c r="D26" s="68"/>
      <c r="E26" s="68"/>
      <c r="F26" s="68"/>
      <c r="G26" s="304"/>
      <c r="H26" s="304"/>
      <c r="I26" s="304"/>
      <c r="J26" s="304"/>
      <c r="K26" s="304"/>
      <c r="L26" s="303"/>
      <c r="M26" s="303"/>
      <c r="N26" s="54"/>
      <c r="P26" s="1126"/>
      <c r="Q26" s="1126"/>
      <c r="R26" s="1126"/>
      <c r="S26" s="1126"/>
    </row>
    <row r="27" spans="1:19" ht="18" x14ac:dyDescent="0.25">
      <c r="B27" s="302" t="s">
        <v>200</v>
      </c>
      <c r="C27" s="68"/>
      <c r="D27" s="68"/>
      <c r="E27" s="68"/>
      <c r="F27" s="68"/>
      <c r="G27" s="68"/>
      <c r="H27" s="68"/>
      <c r="I27" s="68"/>
      <c r="J27" s="68"/>
      <c r="K27" s="68"/>
      <c r="L27" s="68"/>
      <c r="M27" s="301"/>
      <c r="N27" s="301"/>
      <c r="P27" s="1126"/>
      <c r="Q27" s="1126"/>
      <c r="R27" s="1126"/>
      <c r="S27" s="1126"/>
    </row>
    <row r="28" spans="1:19" s="3" customFormat="1" ht="14.25" x14ac:dyDescent="0.2">
      <c r="A28" s="11"/>
      <c r="B28" s="68" t="s">
        <v>199</v>
      </c>
      <c r="C28" s="68"/>
      <c r="D28" s="68"/>
      <c r="E28" s="68"/>
      <c r="F28" s="68"/>
      <c r="G28" s="68"/>
      <c r="H28" s="68"/>
      <c r="I28" s="68"/>
      <c r="J28" s="68"/>
      <c r="K28" s="68"/>
      <c r="L28" s="68"/>
      <c r="M28" s="68"/>
      <c r="N28" s="68"/>
      <c r="P28" s="1133"/>
      <c r="Q28" s="1133"/>
      <c r="R28" s="1133"/>
      <c r="S28" s="1133"/>
    </row>
    <row r="29" spans="1:19" ht="14.25" x14ac:dyDescent="0.2">
      <c r="B29" s="300" t="s">
        <v>198</v>
      </c>
      <c r="C29" s="54"/>
      <c r="D29" s="68"/>
      <c r="E29" s="68"/>
      <c r="F29" s="68"/>
      <c r="G29" s="68"/>
      <c r="H29" s="68"/>
      <c r="I29" s="68"/>
      <c r="J29" s="68"/>
      <c r="K29" s="68"/>
      <c r="L29" s="68"/>
      <c r="M29" s="68"/>
      <c r="N29" s="68"/>
      <c r="P29" s="1126"/>
      <c r="Q29" s="1126"/>
      <c r="R29" s="1126"/>
      <c r="S29" s="1126"/>
    </row>
    <row r="30" spans="1:19" ht="15" thickBot="1" x14ac:dyDescent="0.25">
      <c r="B30" s="54" t="s">
        <v>779</v>
      </c>
      <c r="C30" s="54"/>
      <c r="D30" s="68"/>
      <c r="E30" s="68"/>
      <c r="F30" s="68"/>
      <c r="G30" s="68"/>
      <c r="H30" s="68"/>
      <c r="I30" s="68"/>
      <c r="J30" s="68"/>
      <c r="K30" s="68"/>
      <c r="L30" s="68"/>
      <c r="M30" s="68"/>
      <c r="N30" s="68"/>
      <c r="P30" s="1126"/>
      <c r="Q30" s="1126"/>
      <c r="R30" s="1126"/>
      <c r="S30" s="1126"/>
    </row>
    <row r="31" spans="1:19" ht="18.75" thickBot="1" x14ac:dyDescent="0.25">
      <c r="C31" s="299"/>
      <c r="D31" s="298"/>
      <c r="E31" s="3"/>
      <c r="F31" s="3"/>
      <c r="G31" s="3"/>
      <c r="H31" s="297" t="s">
        <v>197</v>
      </c>
      <c r="I31" s="296"/>
      <c r="J31" s="295"/>
      <c r="K31" s="294"/>
      <c r="L31" s="3"/>
      <c r="M31" s="3"/>
      <c r="N31" s="293" t="s">
        <v>196</v>
      </c>
      <c r="O31" s="292">
        <v>8.7499999999999994E-2</v>
      </c>
      <c r="P31" s="1127"/>
      <c r="Q31" s="1126"/>
      <c r="R31" s="1126"/>
      <c r="S31" s="1126"/>
    </row>
    <row r="32" spans="1:19" s="286" customFormat="1" ht="26.25" thickBot="1" x14ac:dyDescent="0.25">
      <c r="A32" s="11"/>
      <c r="B32" s="291" t="s">
        <v>0</v>
      </c>
      <c r="C32" s="289" t="s">
        <v>195</v>
      </c>
      <c r="D32" s="289" t="s">
        <v>194</v>
      </c>
      <c r="E32" s="289" t="s">
        <v>193</v>
      </c>
      <c r="F32" s="289" t="s">
        <v>192</v>
      </c>
      <c r="G32" s="289" t="s">
        <v>191</v>
      </c>
      <c r="H32" s="290" t="s">
        <v>190</v>
      </c>
      <c r="I32" s="290" t="s">
        <v>189</v>
      </c>
      <c r="J32" s="290" t="s">
        <v>188</v>
      </c>
      <c r="K32" s="290" t="s">
        <v>187</v>
      </c>
      <c r="L32" s="289" t="s">
        <v>186</v>
      </c>
      <c r="M32" s="289" t="s">
        <v>185</v>
      </c>
      <c r="N32" s="288" t="s">
        <v>184</v>
      </c>
      <c r="O32" s="287" t="s">
        <v>183</v>
      </c>
      <c r="P32" s="1134"/>
      <c r="Q32" s="1135"/>
      <c r="R32" s="1135"/>
      <c r="S32" s="1135"/>
    </row>
    <row r="33" spans="2:19" x14ac:dyDescent="0.2">
      <c r="B33" s="285"/>
      <c r="C33" s="283"/>
      <c r="D33" s="283"/>
      <c r="E33" s="283"/>
      <c r="F33" s="283"/>
      <c r="G33" s="283"/>
      <c r="H33" s="284"/>
      <c r="I33" s="284"/>
      <c r="J33" s="284"/>
      <c r="K33" s="284"/>
      <c r="L33" s="283"/>
      <c r="M33" s="283"/>
      <c r="N33" s="282">
        <f>L33*M33</f>
        <v>0</v>
      </c>
      <c r="O33" s="273">
        <f>N33*1.0875</f>
        <v>0</v>
      </c>
      <c r="P33" s="1127"/>
      <c r="Q33" s="1126"/>
      <c r="R33" s="1126"/>
      <c r="S33" s="1126"/>
    </row>
    <row r="34" spans="2:19" x14ac:dyDescent="0.2">
      <c r="B34" s="285"/>
      <c r="C34" s="283"/>
      <c r="D34" s="283"/>
      <c r="E34" s="283"/>
      <c r="F34" s="283"/>
      <c r="G34" s="283"/>
      <c r="H34" s="284"/>
      <c r="I34" s="284"/>
      <c r="J34" s="284"/>
      <c r="K34" s="284"/>
      <c r="L34" s="283"/>
      <c r="M34" s="283"/>
      <c r="N34" s="282"/>
      <c r="O34" s="273"/>
      <c r="P34" s="1127"/>
      <c r="Q34" s="1126"/>
      <c r="R34" s="1126"/>
      <c r="S34" s="1126"/>
    </row>
    <row r="35" spans="2:19" x14ac:dyDescent="0.2">
      <c r="B35" s="285"/>
      <c r="C35" s="283"/>
      <c r="D35" s="283"/>
      <c r="E35" s="283"/>
      <c r="F35" s="283"/>
      <c r="G35" s="283"/>
      <c r="H35" s="284"/>
      <c r="I35" s="284"/>
      <c r="J35" s="284"/>
      <c r="K35" s="284"/>
      <c r="L35" s="283"/>
      <c r="M35" s="283"/>
      <c r="N35" s="282"/>
      <c r="O35" s="273"/>
      <c r="P35" s="1127"/>
      <c r="Q35" s="1126"/>
      <c r="R35" s="1126"/>
      <c r="S35" s="1126"/>
    </row>
    <row r="36" spans="2:19" x14ac:dyDescent="0.2">
      <c r="B36" s="285"/>
      <c r="C36" s="283"/>
      <c r="D36" s="283"/>
      <c r="E36" s="283"/>
      <c r="F36" s="283"/>
      <c r="G36" s="283"/>
      <c r="H36" s="284"/>
      <c r="I36" s="284"/>
      <c r="J36" s="284"/>
      <c r="K36" s="284"/>
      <c r="L36" s="283"/>
      <c r="M36" s="283"/>
      <c r="N36" s="282"/>
      <c r="O36" s="273"/>
      <c r="P36" s="1127"/>
      <c r="Q36" s="1126"/>
      <c r="R36" s="1126"/>
      <c r="S36" s="1126"/>
    </row>
    <row r="37" spans="2:19" x14ac:dyDescent="0.2">
      <c r="B37" s="281"/>
      <c r="C37" s="279"/>
      <c r="D37" s="279"/>
      <c r="E37" s="279"/>
      <c r="F37" s="279"/>
      <c r="G37" s="279"/>
      <c r="H37" s="280"/>
      <c r="I37" s="280"/>
      <c r="J37" s="280"/>
      <c r="K37" s="280"/>
      <c r="L37" s="279"/>
      <c r="M37" s="279"/>
      <c r="N37" s="278">
        <f>L37*M37</f>
        <v>0</v>
      </c>
      <c r="O37" s="273">
        <f>N37*1.0875</f>
        <v>0</v>
      </c>
      <c r="P37" s="1127"/>
      <c r="Q37" s="1126"/>
      <c r="R37" s="1126"/>
      <c r="S37" s="1126"/>
    </row>
    <row r="38" spans="2:19" x14ac:dyDescent="0.2">
      <c r="B38" s="281"/>
      <c r="C38" s="279"/>
      <c r="D38" s="279"/>
      <c r="E38" s="279"/>
      <c r="F38" s="279"/>
      <c r="G38" s="279"/>
      <c r="H38" s="280"/>
      <c r="I38" s="280"/>
      <c r="J38" s="280"/>
      <c r="K38" s="280"/>
      <c r="L38" s="279"/>
      <c r="M38" s="279"/>
      <c r="N38" s="278">
        <f>L38*M38</f>
        <v>0</v>
      </c>
      <c r="O38" s="273">
        <f>N38*1.0875</f>
        <v>0</v>
      </c>
      <c r="P38" s="1127"/>
      <c r="Q38" s="1126"/>
      <c r="R38" s="1126"/>
      <c r="S38" s="1126"/>
    </row>
    <row r="39" spans="2:19" x14ac:dyDescent="0.2">
      <c r="B39" s="281"/>
      <c r="C39" s="279"/>
      <c r="D39" s="279"/>
      <c r="E39" s="279"/>
      <c r="F39" s="279"/>
      <c r="G39" s="279"/>
      <c r="H39" s="280"/>
      <c r="I39" s="280"/>
      <c r="J39" s="280"/>
      <c r="K39" s="280"/>
      <c r="L39" s="279"/>
      <c r="M39" s="279"/>
      <c r="N39" s="278">
        <f>L39*M39</f>
        <v>0</v>
      </c>
      <c r="O39" s="273">
        <f>N39*1.0875</f>
        <v>0</v>
      </c>
      <c r="P39" s="1127"/>
      <c r="Q39" s="1126"/>
      <c r="R39" s="1126"/>
      <c r="S39" s="1126"/>
    </row>
    <row r="40" spans="2:19" ht="13.5" thickBot="1" x14ac:dyDescent="0.25">
      <c r="B40" s="277"/>
      <c r="C40" s="275"/>
      <c r="D40" s="275"/>
      <c r="E40" s="275"/>
      <c r="F40" s="275"/>
      <c r="G40" s="275"/>
      <c r="H40" s="276"/>
      <c r="I40" s="276"/>
      <c r="J40" s="276"/>
      <c r="K40" s="276"/>
      <c r="L40" s="275"/>
      <c r="M40" s="275"/>
      <c r="N40" s="274">
        <f>L40*M40</f>
        <v>0</v>
      </c>
      <c r="O40" s="273">
        <f>N40*1.0875</f>
        <v>0</v>
      </c>
      <c r="P40" s="1127"/>
      <c r="Q40" s="1126"/>
      <c r="R40" s="1126"/>
      <c r="S40" s="1126"/>
    </row>
    <row r="41" spans="2:19" ht="13.5" thickBot="1" x14ac:dyDescent="0.25">
      <c r="H41" s="272"/>
      <c r="I41" s="272"/>
      <c r="J41" s="272"/>
      <c r="K41" s="272"/>
      <c r="L41" s="272"/>
      <c r="M41" s="271"/>
      <c r="N41" s="271" t="s">
        <v>182</v>
      </c>
      <c r="O41" s="270">
        <f>SUM(O33:O40)</f>
        <v>0</v>
      </c>
      <c r="P41" s="1127"/>
      <c r="Q41" s="1126"/>
      <c r="R41" s="1126"/>
      <c r="S41" s="1126"/>
    </row>
    <row r="42" spans="2:19" ht="21" customHeight="1" x14ac:dyDescent="0.2">
      <c r="B42" s="3"/>
      <c r="C42" s="3"/>
      <c r="D42" s="3"/>
      <c r="E42" s="3"/>
      <c r="F42" s="3"/>
      <c r="G42" s="269"/>
      <c r="H42" s="269"/>
      <c r="I42" s="269"/>
      <c r="J42" s="269"/>
      <c r="K42" s="269"/>
      <c r="L42" s="268"/>
      <c r="M42" s="268"/>
      <c r="N42" s="30"/>
      <c r="P42" s="1126"/>
      <c r="Q42" s="1126"/>
      <c r="R42" s="1126"/>
      <c r="S42" s="1126"/>
    </row>
  </sheetData>
  <mergeCells count="42">
    <mergeCell ref="P38:S38"/>
    <mergeCell ref="P39:S39"/>
    <mergeCell ref="P40:S40"/>
    <mergeCell ref="P41:S41"/>
    <mergeCell ref="P42:S42"/>
    <mergeCell ref="P37:S37"/>
    <mergeCell ref="P26:S26"/>
    <mergeCell ref="P27:S27"/>
    <mergeCell ref="P28:S28"/>
    <mergeCell ref="P29:S29"/>
    <mergeCell ref="P30:S30"/>
    <mergeCell ref="P31:S31"/>
    <mergeCell ref="P32:S32"/>
    <mergeCell ref="P33:S33"/>
    <mergeCell ref="P34:S34"/>
    <mergeCell ref="P35:S35"/>
    <mergeCell ref="P36:S36"/>
    <mergeCell ref="P25:S25"/>
    <mergeCell ref="P13:S13"/>
    <mergeCell ref="P14:S14"/>
    <mergeCell ref="P15:S15"/>
    <mergeCell ref="P16:S16"/>
    <mergeCell ref="P17:S17"/>
    <mergeCell ref="P18:S18"/>
    <mergeCell ref="P19:S19"/>
    <mergeCell ref="P21:S21"/>
    <mergeCell ref="P22:S22"/>
    <mergeCell ref="P23:S23"/>
    <mergeCell ref="P20:S20"/>
    <mergeCell ref="P24:S24"/>
    <mergeCell ref="P12:S12"/>
    <mergeCell ref="P1:S1"/>
    <mergeCell ref="P2:S2"/>
    <mergeCell ref="P3:S3"/>
    <mergeCell ref="P4:S4"/>
    <mergeCell ref="P5:S5"/>
    <mergeCell ref="P6:S6"/>
    <mergeCell ref="P7:S7"/>
    <mergeCell ref="P8:S8"/>
    <mergeCell ref="P9:S9"/>
    <mergeCell ref="P10:S10"/>
    <mergeCell ref="P11:S11"/>
  </mergeCells>
  <dataValidations count="5">
    <dataValidation allowBlank="1" showInputMessage="1" showErrorMessage="1" prompt="Input a whole digit that signifies the priority of purchase as compared to all other purchases in the requested fiscal year. (IE: FY15-16 and FY16-17 may each have one priority 1 equipment request line, one priority 2 equipment request line, etc.)" sqref="C21"/>
    <dataValidation type="list" allowBlank="1" showInputMessage="1" showErrorMessage="1" sqref="G33:G40 G24 G20:G22 G23">
      <formula1>$O$5:$O$8</formula1>
    </dataValidation>
    <dataValidation type="list" allowBlank="1" showInputMessage="1" showErrorMessage="1" sqref="F33:F40 F24 F20:F22 F23">
      <formula1>$M$10:$M$11</formula1>
    </dataValidation>
    <dataValidation type="list" allowBlank="1" showInputMessage="1" showErrorMessage="1" sqref="B33:B40 B24 B20:B22 B23">
      <formula1>$N$10:$N$11</formula1>
    </dataValidation>
    <dataValidation allowBlank="1" showInputMessage="1" showErrorMessage="1" prompt="Input a whole digit that signifies the priority of purchase as compared to all other purchases in the requested fiscal year. (IE: FY15-16 and FY16-17 may each have one priority 1 equipment request line, one priority 2 equipment request line, etc." sqref="C24 C20 C22 C23"/>
  </dataValidations>
  <printOptions horizontalCentered="1"/>
  <pageMargins left="0.16" right="0.16" top="0.28999999999999998" bottom="0.19" header="0.16" footer="0.17"/>
  <pageSetup paperSize="17"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27</vt:i4>
      </vt:variant>
    </vt:vector>
  </HeadingPairs>
  <TitlesOfParts>
    <vt:vector size="54" baseType="lpstr">
      <vt:lpstr>1A Major Changes Table</vt:lpstr>
      <vt:lpstr>1B Graphs</vt:lpstr>
      <vt:lpstr>1C General Fund Enhancements</vt:lpstr>
      <vt:lpstr>2A Revenue Report</vt:lpstr>
      <vt:lpstr>2B Fees &amp; Fines</vt:lpstr>
      <vt:lpstr>2C Cost Recovery</vt:lpstr>
      <vt:lpstr>2D Fee Eliminations</vt:lpstr>
      <vt:lpstr>3A Expenditure Report</vt:lpstr>
      <vt:lpstr>4A &amp; 4B Equipment</vt:lpstr>
      <vt:lpstr>4C Base Equipment</vt:lpstr>
      <vt:lpstr>5 IT Requests--&gt;</vt:lpstr>
      <vt:lpstr>5D COIT Project Justification</vt:lpstr>
      <vt:lpstr>5E COIT Financial Worksheet</vt:lpstr>
      <vt:lpstr>6 Capital Request (Online)</vt:lpstr>
      <vt:lpstr>7 Position Changes</vt:lpstr>
      <vt:lpstr>8 Legislative Changes</vt:lpstr>
      <vt:lpstr>9A Contracts Non-ICT</vt:lpstr>
      <vt:lpstr>9B Contracts ICT</vt:lpstr>
      <vt:lpstr>FMCS100</vt:lpstr>
      <vt:lpstr>Prop J Summary</vt:lpstr>
      <vt:lpstr>Prop J Main Template</vt:lpstr>
      <vt:lpstr>Prop J Cost Detail</vt:lpstr>
      <vt:lpstr>Prop J Sample</vt:lpstr>
      <vt:lpstr>Contact Sheet</vt:lpstr>
      <vt:lpstr>Sheet1</vt:lpstr>
      <vt:lpstr>Sheet2</vt:lpstr>
      <vt:lpstr>Sheet3</vt:lpstr>
      <vt:lpstr>'2B Fees &amp; Fines'!Auto_CPI_Adjust_Yes_No</vt:lpstr>
      <vt:lpstr>'2B Fees &amp; Fines'!cpi_adj</vt:lpstr>
      <vt:lpstr>'1A Major Changes Table'!Print_Area</vt:lpstr>
      <vt:lpstr>'1B Graphs'!Print_Area</vt:lpstr>
      <vt:lpstr>'1C General Fund Enhancements'!Print_Area</vt:lpstr>
      <vt:lpstr>'2A Revenue Report'!Print_Area</vt:lpstr>
      <vt:lpstr>'2B Fees &amp; Fines'!Print_Area</vt:lpstr>
      <vt:lpstr>'2C Cost Recovery'!Print_Area</vt:lpstr>
      <vt:lpstr>'2D Fee Eliminations'!Print_Area</vt:lpstr>
      <vt:lpstr>'3A Expenditure Report'!Print_Area</vt:lpstr>
      <vt:lpstr>'4A &amp; 4B Equipment'!Print_Area</vt:lpstr>
      <vt:lpstr>'4C Base Equipment'!Print_Area</vt:lpstr>
      <vt:lpstr>'5 IT Requests--&gt;'!Print_Area</vt:lpstr>
      <vt:lpstr>'5D COIT Project Justification'!Print_Area</vt:lpstr>
      <vt:lpstr>'5E COIT Financial Worksheet'!Print_Area</vt:lpstr>
      <vt:lpstr>'6 Capital Request (Online)'!Print_Area</vt:lpstr>
      <vt:lpstr>'7 Position Changes'!Print_Area</vt:lpstr>
      <vt:lpstr>'8 Legislative Changes'!Print_Area</vt:lpstr>
      <vt:lpstr>'9B Contracts ICT'!Print_Area</vt:lpstr>
      <vt:lpstr>'Contact Sheet'!Print_Area</vt:lpstr>
      <vt:lpstr>'Prop J Cost Detail'!Print_Area</vt:lpstr>
      <vt:lpstr>'Prop J Main Template'!Print_Area</vt:lpstr>
      <vt:lpstr>'Prop J Sample'!Print_Area</vt:lpstr>
      <vt:lpstr>'Prop J Summary'!Print_Area</vt:lpstr>
      <vt:lpstr>'2B Fees &amp; Fines'!Print_Titles</vt:lpstr>
      <vt:lpstr>'5D COIT Project Justification'!Print_Titles</vt:lpstr>
      <vt:lpstr>'5E COIT Financial Worksheet'!Print_Titles</vt:lpstr>
    </vt:vector>
  </TitlesOfParts>
  <Company>GSA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C</dc:creator>
  <cp:lastModifiedBy>Nataliya Kuzina</cp:lastModifiedBy>
  <cp:lastPrinted>2015-01-30T19:07:58Z</cp:lastPrinted>
  <dcterms:created xsi:type="dcterms:W3CDTF">2014-11-26T16:31:01Z</dcterms:created>
  <dcterms:modified xsi:type="dcterms:W3CDTF">2015-01-30T21:25:02Z</dcterms:modified>
</cp:coreProperties>
</file>