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580" windowHeight="8370" tabRatio="853"/>
  </bookViews>
  <sheets>
    <sheet name="1A Major Changes Table" sheetId="1" r:id="rId1"/>
    <sheet name="2A Revenue Report " sheetId="49" r:id="rId2"/>
    <sheet name="2B Fees &amp; Fines" sheetId="50" r:id="rId3"/>
    <sheet name="2C Cost Recovery" sheetId="5" r:id="rId4"/>
    <sheet name="2D Legislative Changes" sheetId="14" r:id="rId5"/>
    <sheet name="3A Expenditure Report " sheetId="47" r:id="rId6"/>
    <sheet name="3B IDS  Balancing" sheetId="24" r:id="rId7"/>
    <sheet name="3C Position Changes" sheetId="13" r:id="rId8"/>
    <sheet name="4 Equipment &amp; Fleet" sheetId="22" r:id="rId9"/>
    <sheet name="5 COIT Request (Online)" sheetId="9" r:id="rId10"/>
    <sheet name="6 Capital Request (Online)" sheetId="12" r:id="rId11"/>
    <sheet name="7A Contracts Non-ICT" sheetId="15" r:id="rId12"/>
    <sheet name="7B Contracts ICT" sheetId="16" r:id="rId13"/>
    <sheet name="8A FAMIS Project Coding" sheetId="25" state="hidden" r:id="rId14"/>
    <sheet name="8B FAMIS Index Coding" sheetId="26" state="hidden" r:id="rId15"/>
    <sheet name="8A PS Summary" sheetId="29" r:id="rId16"/>
    <sheet name="8B Dept Form (PS)" sheetId="30" r:id="rId17"/>
    <sheet name="8C Fund Form (PS)" sheetId="31" r:id="rId18"/>
    <sheet name="8D Project Form (PS)" sheetId="32" r:id="rId19"/>
    <sheet name="8E Project Form (PS) WBS" sheetId="33" r:id="rId20"/>
    <sheet name="8F Project Example - IT" sheetId="34" r:id="rId21"/>
    <sheet name="8G Authority Form (PS)" sheetId="35" r:id="rId22"/>
    <sheet name="8H Agency Form (PS)" sheetId="36" r:id="rId23"/>
    <sheet name="8I Account Form (PS)" sheetId="37" r:id="rId24"/>
    <sheet name="8J Transfer In-Out (TRIO) (PS)" sheetId="38" r:id="rId25"/>
    <sheet name="Dropdown" sheetId="39" state="hidden" r:id="rId26"/>
    <sheet name="Prop J Summary" sheetId="43" r:id="rId27"/>
    <sheet name="Prop J Main Template" sheetId="44" r:id="rId28"/>
    <sheet name="Prop J Cost Detail" sheetId="45" r:id="rId29"/>
    <sheet name="Prop J Sample" sheetId="46" r:id="rId30"/>
    <sheet name="Contact Sheet" sheetId="21"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uto_CPI_Adjust_Yes_No" localSheetId="0">'[1]Form 2B-Fees &amp; Fines'!$Q$3:$Q$4</definedName>
    <definedName name="Auto_CPI_Adjust_Yes_No" localSheetId="1">'[2]Form 2B-Fees &amp; Fines'!$Q$4:$Q$5</definedName>
    <definedName name="Auto_CPI_Adjust_Yes_No" localSheetId="2">'2B Fees &amp; Fines'!$AC$5:$AC$6</definedName>
    <definedName name="Auto_CPI_Adjust_Yes_No" localSheetId="3">#REF!</definedName>
    <definedName name="Auto_CPI_Adjust_Yes_No" localSheetId="4">'[3]Form 2B-Fees &amp; Fines'!$Q$3:$Q$4</definedName>
    <definedName name="Auto_CPI_Adjust_Yes_No" localSheetId="5">#REF!</definedName>
    <definedName name="Auto_CPI_Adjust_Yes_No" localSheetId="6">#REF!</definedName>
    <definedName name="Auto_CPI_Adjust_Yes_No" localSheetId="7">'[4]Form 2B-Fees &amp; Fines'!$Q$3:$Q$4</definedName>
    <definedName name="Auto_CPI_Adjust_Yes_No" localSheetId="8">'[2]Form 2B-Fees &amp; Fines'!$Q$4:$Q$5</definedName>
    <definedName name="Auto_CPI_Adjust_Yes_No" localSheetId="9">'[5]Form 2B-Fees &amp; Fines'!$Q$3:$Q$4</definedName>
    <definedName name="Auto_CPI_Adjust_Yes_No" localSheetId="10">'[5]Form 2B-Fees &amp; Fines'!$Q$3:$Q$4</definedName>
    <definedName name="Auto_CPI_Adjust_Yes_No" localSheetId="12">'[3]Form 2B-Fees &amp; Fines'!$Q$3:$Q$4</definedName>
    <definedName name="Auto_CPI_Adjust_Yes_No" localSheetId="30">#REF!</definedName>
    <definedName name="Auto_CPI_Adjust_Yes_No" localSheetId="28">'[5]Form 2B-Fees &amp; Fines'!$Q$3:$Q$4</definedName>
    <definedName name="Auto_CPI_Adjust_Yes_No" localSheetId="27">#REF!</definedName>
    <definedName name="Auto_CPI_Adjust_Yes_No" localSheetId="29">'[5]Form 2B-Fees &amp; Fines'!$Q$3:$Q$4</definedName>
    <definedName name="Auto_CPI_Adjust_Yes_No" localSheetId="26">'[5]Form 2B-Fees &amp; Fines'!$Q$3:$Q$4</definedName>
    <definedName name="Auto_CPI_Adjust_Yes_No">#REF!</definedName>
    <definedName name="cpi_adj" localSheetId="2">'2B Fees &amp; Fines'!$AC$5:$AC$6</definedName>
    <definedName name="_xlnm.Print_Area" localSheetId="0">'1A Major Changes Table'!$B$1:$P$34</definedName>
    <definedName name="_xlnm.Print_Area" localSheetId="1">'2A Revenue Report '!$B$2:$W$18</definedName>
    <definedName name="_xlnm.Print_Area" localSheetId="2">'2B Fees &amp; Fines'!$B:$AK</definedName>
    <definedName name="_xlnm.Print_Area" localSheetId="3">'2C Cost Recovery'!$A$1:$P$181</definedName>
    <definedName name="_xlnm.Print_Area" localSheetId="4">'2D Legislative Changes'!$B$3:$G$29</definedName>
    <definedName name="_xlnm.Print_Area" localSheetId="5">'3A Expenditure Report '!$B$2:$P$105</definedName>
    <definedName name="_xlnm.Print_Area" localSheetId="7">'3C Position Changes'!$B$2:$X$20</definedName>
    <definedName name="_xlnm.Print_Area" localSheetId="8">'4 Equipment &amp; Fleet'!$B$2:$S$58</definedName>
    <definedName name="_xlnm.Print_Area" localSheetId="9">'5 COIT Request (Online)'!$A$1:$M$6</definedName>
    <definedName name="_xlnm.Print_Area" localSheetId="10">'6 Capital Request (Online)'!$A$1:$M$6</definedName>
    <definedName name="_xlnm.Print_Area" localSheetId="11">'7A Contracts Non-ICT'!$A$1:$AG$20</definedName>
    <definedName name="_xlnm.Print_Area" localSheetId="12">'7B Contracts ICT'!$B$2:$AG$26</definedName>
    <definedName name="_xlnm.Print_Area" localSheetId="13">'8A FAMIS Project Coding'!$A$1:$N$51</definedName>
    <definedName name="_xlnm.Print_Area" localSheetId="16">'8B Dept Form (PS)'!$A$2:$M$27</definedName>
    <definedName name="_xlnm.Print_Area" localSheetId="14">'8B FAMIS Index Coding'!$A$1:$U$51</definedName>
    <definedName name="_xlnm.Print_Area" localSheetId="17">'8C Fund Form (PS)'!$A$2:$M$33</definedName>
    <definedName name="_xlnm.Print_Area" localSheetId="18">'8D Project Form (PS)'!$A$2:$M$35</definedName>
    <definedName name="_xlnm.Print_Area" localSheetId="21">'8G Authority Form (PS)'!$A$2:$M$29</definedName>
    <definedName name="_xlnm.Print_Area" localSheetId="22">'8H Agency Form (PS)'!$A$2:$M$24</definedName>
    <definedName name="_xlnm.Print_Area" localSheetId="23">'8I Account Form (PS)'!$A$2:$M$33</definedName>
    <definedName name="_xlnm.Print_Area" localSheetId="24">'8J Transfer In-Out (TRIO) (PS)'!$A$2:$M$24</definedName>
    <definedName name="_xlnm.Print_Area" localSheetId="30">'Contact Sheet'!$B$1:$K$62</definedName>
    <definedName name="_xlnm.Print_Area" localSheetId="28">'Prop J Cost Detail'!$B$3:$W$45</definedName>
    <definedName name="_xlnm.Print_Area" localSheetId="27">'Prop J Main Template'!$A$3:$R$68</definedName>
    <definedName name="_xlnm.Print_Area" localSheetId="29">'Prop J Sample'!$B$2:$H$54</definedName>
    <definedName name="_xlnm.Print_Area" localSheetId="26">'Prop J Summary'!$A$3:$C$36</definedName>
    <definedName name="_xlnm.Print_Titles" localSheetId="2">'2B Fees &amp; Fines'!$B:$S</definedName>
    <definedName name="Program" localSheetId="5">#REF!</definedName>
    <definedName name="Program" localSheetId="16">#REF!</definedName>
    <definedName name="Program" localSheetId="17">#REF!</definedName>
    <definedName name="Program" localSheetId="18">[6]Source!$C$1:$C$2</definedName>
    <definedName name="Program" localSheetId="19">[6]Source!$C$1:$C$2</definedName>
    <definedName name="Program" localSheetId="21">#REF!</definedName>
    <definedName name="Program" localSheetId="23">#REF!</definedName>
    <definedName name="Program" localSheetId="24">#REF!</definedName>
    <definedName name="Program" localSheetId="28">#REF!</definedName>
    <definedName name="Program" localSheetId="27">#REF!</definedName>
    <definedName name="Program" localSheetId="26">#REF!</definedName>
    <definedName name="Program">#REF!</definedName>
    <definedName name="ProjectTYpe" localSheetId="5">#REF!</definedName>
    <definedName name="ProjectType" localSheetId="16">#REF!</definedName>
    <definedName name="ProjectType" localSheetId="17">#REF!</definedName>
    <definedName name="ProjectType" localSheetId="18">[6]Source!$A$1:$A$3</definedName>
    <definedName name="ProjectType" localSheetId="21">#REF!</definedName>
    <definedName name="ProjectType" localSheetId="22">#REF!</definedName>
    <definedName name="ProjectType" localSheetId="23">#REF!</definedName>
    <definedName name="ProjectType" localSheetId="24">#REF!</definedName>
    <definedName name="ProjectTYpe" localSheetId="28">#REF!</definedName>
    <definedName name="ProjectTYpe" localSheetId="27">#REF!</definedName>
    <definedName name="ProjectTYpe" localSheetId="26">#REF!</definedName>
    <definedName name="ProjectTYpe">#REF!</definedName>
    <definedName name="ProjectType2" localSheetId="5">#REF!</definedName>
    <definedName name="ProjectType2" localSheetId="16">#REF!</definedName>
    <definedName name="ProjectType2" localSheetId="17">#REF!</definedName>
    <definedName name="ProjectType2" localSheetId="18">[6]Source!$A$1:$A$7</definedName>
    <definedName name="ProjectType2" localSheetId="19">[6]Source!$A$1:$A$7</definedName>
    <definedName name="ProjectType2" localSheetId="21">#REF!</definedName>
    <definedName name="ProjectType2" localSheetId="23">#REF!</definedName>
    <definedName name="ProjectType2" localSheetId="24">#REF!</definedName>
    <definedName name="ProjectType2" localSheetId="28">#REF!</definedName>
    <definedName name="ProjectType2" localSheetId="27">#REF!</definedName>
    <definedName name="ProjectType2" localSheetId="26">#REF!</definedName>
    <definedName name="ProjectType2">#REF!</definedName>
    <definedName name="ProjecType" localSheetId="5">#REF!</definedName>
    <definedName name="ProjecType" localSheetId="16">#REF!</definedName>
    <definedName name="ProjecType" localSheetId="17">#REF!</definedName>
    <definedName name="ProjecType" localSheetId="21">#REF!</definedName>
    <definedName name="ProjecType" localSheetId="23">#REF!</definedName>
    <definedName name="ProjecType" localSheetId="24">#REF!</definedName>
    <definedName name="ProjecType" localSheetId="28">#REF!</definedName>
    <definedName name="ProjecType" localSheetId="27">#REF!</definedName>
    <definedName name="ProjecType" localSheetId="26">#REF!</definedName>
    <definedName name="ProjecType">#REF!</definedName>
    <definedName name="Request" localSheetId="0">'[7]Drop-Down Menu Lists'!$A$37:$A$39</definedName>
    <definedName name="Request" localSheetId="2">'[8]Drop-Down Menu Lists'!$A$37:$A$39</definedName>
    <definedName name="Request" localSheetId="4">'[7]Drop-Down Menu Lists'!$A$37:$A$39</definedName>
    <definedName name="Request" localSheetId="7">'[7]Drop-Down Menu Lists'!$A$37:$A$39</definedName>
    <definedName name="Request" localSheetId="8">'[7]Drop-Down Menu Lists'!$A$37:$A$39</definedName>
    <definedName name="Request" localSheetId="12">'[7]Drop-Down Menu Lists'!$A$37:$A$39</definedName>
    <definedName name="Request">'[8]Drop-Down Menu Lists'!$A$37:$A$39</definedName>
    <definedName name="RequestType" localSheetId="5">#REF!</definedName>
    <definedName name="RequestType" localSheetId="16">#REF!</definedName>
    <definedName name="RequestType" localSheetId="17">#REF!</definedName>
    <definedName name="RequestType" localSheetId="18">[6]Source!$B$1:$B$3</definedName>
    <definedName name="RequestType" localSheetId="19">[6]Source!$B$1:$B$3</definedName>
    <definedName name="RequestType" localSheetId="21">#REF!</definedName>
    <definedName name="RequestType" localSheetId="23">#REF!</definedName>
    <definedName name="RequestType" localSheetId="24">#REF!</definedName>
    <definedName name="RequestType" localSheetId="28">#REF!</definedName>
    <definedName name="RequestType" localSheetId="27">#REF!</definedName>
    <definedName name="RequestType" localSheetId="26">#REF!</definedName>
    <definedName name="RequestType">#REF!</definedName>
    <definedName name="Subsystems" localSheetId="0">'[7]Drop-Down Menu Lists'!$A$2:$A$32</definedName>
    <definedName name="Subsystems" localSheetId="2">'[8]Drop-Down Menu Lists'!$A$2:$A$32</definedName>
    <definedName name="Subsystems" localSheetId="4">'[7]Drop-Down Menu Lists'!$A$2:$A$32</definedName>
    <definedName name="Subsystems" localSheetId="7">'[7]Drop-Down Menu Lists'!$A$2:$A$32</definedName>
    <definedName name="Subsystems" localSheetId="8">'[7]Drop-Down Menu Lists'!$A$2:$A$32</definedName>
    <definedName name="Subsystems" localSheetId="12">'[7]Drop-Down Menu Lists'!$A$2:$A$32</definedName>
    <definedName name="Subsystems">'[8]Drop-Down Menu Lists'!$A$2:$A$32</definedName>
  </definedNames>
  <calcPr calcId="145621"/>
</workbook>
</file>

<file path=xl/calcChain.xml><?xml version="1.0" encoding="utf-8"?>
<calcChain xmlns="http://schemas.openxmlformats.org/spreadsheetml/2006/main">
  <c r="V18" i="49" l="1"/>
  <c r="X11" i="15"/>
  <c r="O13" i="47" l="1"/>
  <c r="L13" i="47"/>
  <c r="O81" i="47"/>
  <c r="O80" i="47"/>
  <c r="O79" i="47"/>
  <c r="O78" i="47"/>
  <c r="O77" i="47"/>
  <c r="O76" i="47"/>
  <c r="O75" i="47"/>
  <c r="O74" i="47"/>
  <c r="O73" i="47"/>
  <c r="O72" i="47"/>
  <c r="O71" i="47"/>
  <c r="O70" i="47"/>
  <c r="O104" i="47"/>
  <c r="O103" i="47"/>
  <c r="O102" i="47"/>
  <c r="O101" i="47"/>
  <c r="O100" i="47"/>
  <c r="O99" i="47"/>
  <c r="O98" i="47"/>
  <c r="O97" i="47"/>
  <c r="O96" i="47"/>
  <c r="O95" i="47"/>
  <c r="O94" i="47"/>
  <c r="O93" i="47"/>
  <c r="O92" i="47"/>
  <c r="O91" i="47"/>
  <c r="O90" i="47"/>
  <c r="O89" i="47"/>
  <c r="O88" i="47"/>
  <c r="O87" i="47"/>
  <c r="O69" i="47"/>
  <c r="O68" i="47"/>
  <c r="O67" i="47"/>
  <c r="O66" i="47"/>
  <c r="O65" i="47"/>
  <c r="O64" i="47"/>
  <c r="O63" i="47"/>
  <c r="O62" i="47"/>
  <c r="O61" i="47"/>
  <c r="O60" i="47"/>
  <c r="O59" i="47"/>
  <c r="O58" i="47"/>
  <c r="O57" i="47"/>
  <c r="O56" i="47"/>
  <c r="O55" i="47"/>
  <c r="O54" i="47"/>
  <c r="O53" i="47"/>
  <c r="O52" i="47"/>
  <c r="O51" i="47"/>
  <c r="O50" i="47"/>
  <c r="O49" i="47"/>
  <c r="O48" i="47"/>
  <c r="O47" i="47"/>
  <c r="O46" i="47"/>
  <c r="O45" i="47"/>
  <c r="O44" i="47"/>
  <c r="O43" i="47"/>
  <c r="O42" i="47"/>
  <c r="O41" i="47"/>
  <c r="O40" i="47"/>
  <c r="O39" i="47"/>
  <c r="O38" i="47"/>
  <c r="O37" i="47"/>
  <c r="O36" i="47"/>
  <c r="O35" i="47"/>
  <c r="O34" i="47"/>
  <c r="O33" i="47"/>
  <c r="O32" i="47"/>
  <c r="O31" i="47"/>
  <c r="O30" i="47"/>
  <c r="O29" i="47"/>
  <c r="O28" i="47"/>
  <c r="O26" i="47"/>
  <c r="O22" i="47"/>
  <c r="O21" i="47"/>
  <c r="O16" i="47"/>
  <c r="O15" i="47"/>
  <c r="O14" i="47"/>
  <c r="L81" i="47"/>
  <c r="L80" i="47"/>
  <c r="L79" i="47"/>
  <c r="L78" i="47"/>
  <c r="L77" i="47"/>
  <c r="L76" i="47"/>
  <c r="L75" i="47"/>
  <c r="L74" i="47"/>
  <c r="L73" i="47"/>
  <c r="L72" i="47"/>
  <c r="L71" i="47"/>
  <c r="L70" i="47"/>
  <c r="L104" i="47"/>
  <c r="L103" i="47"/>
  <c r="L102" i="47"/>
  <c r="L101" i="47"/>
  <c r="L100" i="47"/>
  <c r="L99" i="47"/>
  <c r="L98" i="47"/>
  <c r="L97" i="47"/>
  <c r="L96" i="47"/>
  <c r="L95" i="47"/>
  <c r="L94" i="47"/>
  <c r="L93" i="47"/>
  <c r="L92" i="47"/>
  <c r="L91" i="47"/>
  <c r="L90" i="47"/>
  <c r="L89" i="47"/>
  <c r="L88" i="47"/>
  <c r="L87"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42" i="47"/>
  <c r="L41" i="47"/>
  <c r="L40" i="47"/>
  <c r="L39" i="47"/>
  <c r="L38" i="47"/>
  <c r="L37" i="47"/>
  <c r="L36" i="47"/>
  <c r="L35" i="47"/>
  <c r="L34" i="47"/>
  <c r="L33" i="47"/>
  <c r="L32" i="47"/>
  <c r="L31" i="47"/>
  <c r="L30" i="47"/>
  <c r="L29" i="47"/>
  <c r="L28" i="47"/>
  <c r="L26" i="47"/>
  <c r="L22" i="47"/>
  <c r="L21" i="47"/>
  <c r="L16" i="47"/>
  <c r="L15" i="47"/>
  <c r="L14" i="47"/>
  <c r="V17" i="49" l="1"/>
  <c r="V15" i="49"/>
  <c r="V16" i="49"/>
  <c r="V14" i="49"/>
  <c r="T15" i="49"/>
  <c r="T16" i="49"/>
  <c r="T17" i="49"/>
  <c r="T14" i="49"/>
  <c r="G14" i="50" l="1"/>
  <c r="H14" i="50"/>
  <c r="I14" i="50"/>
  <c r="J14" i="50"/>
  <c r="K14" i="50"/>
  <c r="L14" i="50"/>
  <c r="M14" i="50"/>
  <c r="N14" i="50"/>
  <c r="O14" i="50"/>
  <c r="P14" i="50"/>
  <c r="Q14" i="50"/>
  <c r="R14" i="50"/>
  <c r="B15" i="50"/>
  <c r="B16" i="50" s="1"/>
  <c r="B17" i="50" s="1"/>
  <c r="B18" i="50" s="1"/>
  <c r="B19" i="50" s="1"/>
  <c r="B20" i="50" s="1"/>
  <c r="B21" i="50" s="1"/>
  <c r="B22" i="50" s="1"/>
  <c r="B23" i="50" s="1"/>
  <c r="B24" i="50" s="1"/>
  <c r="B25" i="50" s="1"/>
  <c r="B26" i="50" s="1"/>
  <c r="B27" i="50" s="1"/>
  <c r="B28" i="50" s="1"/>
  <c r="B29" i="50" s="1"/>
  <c r="B30" i="50" s="1"/>
  <c r="B31" i="50" s="1"/>
  <c r="B32" i="50" s="1"/>
  <c r="B33" i="50" s="1"/>
  <c r="B34" i="50" s="1"/>
  <c r="B35" i="50" s="1"/>
  <c r="B36" i="50" s="1"/>
  <c r="B37" i="50" s="1"/>
  <c r="B38" i="50" s="1"/>
  <c r="B39" i="50" s="1"/>
  <c r="B40" i="50" s="1"/>
  <c r="B41" i="50" s="1"/>
  <c r="B42" i="50" s="1"/>
  <c r="B43" i="50" s="1"/>
  <c r="B44" i="50" s="1"/>
  <c r="B45" i="50" s="1"/>
  <c r="B46" i="50" s="1"/>
  <c r="B47" i="50" s="1"/>
  <c r="B48" i="50" s="1"/>
  <c r="B49" i="50" s="1"/>
  <c r="B50" i="50" s="1"/>
  <c r="B51" i="50" s="1"/>
  <c r="B52" i="50" s="1"/>
  <c r="B53" i="50" s="1"/>
  <c r="AA15" i="50"/>
  <c r="AB15" i="50"/>
  <c r="AF15" i="50"/>
  <c r="AG15" i="50"/>
  <c r="AA16" i="50"/>
  <c r="AB16" i="50"/>
  <c r="AF16" i="50"/>
  <c r="AG16" i="50" s="1"/>
  <c r="AF17" i="50"/>
  <c r="AG17" i="50"/>
  <c r="V18" i="50"/>
  <c r="AF19" i="50"/>
  <c r="AG19" i="50" s="1"/>
  <c r="V20" i="50"/>
  <c r="AF21" i="50"/>
  <c r="AG21" i="50"/>
  <c r="V22" i="50"/>
  <c r="AF23" i="50"/>
  <c r="AG23" i="50"/>
  <c r="V24" i="50"/>
  <c r="AF25" i="50"/>
  <c r="AG25" i="50"/>
  <c r="V26" i="50"/>
  <c r="AF27" i="50"/>
  <c r="AG27" i="50" s="1"/>
  <c r="AA28" i="50"/>
  <c r="AB28" i="50"/>
  <c r="AF29" i="50"/>
  <c r="AG29" i="50"/>
  <c r="AF30" i="50"/>
  <c r="AG30" i="50"/>
  <c r="AF31" i="50"/>
  <c r="AG31" i="50" s="1"/>
  <c r="AF32" i="50"/>
  <c r="AG32" i="50"/>
  <c r="AA33" i="50"/>
  <c r="AB33" i="50"/>
  <c r="AA34" i="50"/>
  <c r="AB34" i="50"/>
  <c r="V35" i="50"/>
  <c r="AF35" i="50"/>
  <c r="AG35" i="50" s="1"/>
  <c r="V37" i="50"/>
  <c r="W37" i="50"/>
  <c r="AA37" i="50"/>
  <c r="AB37" i="50"/>
  <c r="AF37" i="50"/>
  <c r="AG37" i="50"/>
  <c r="V38" i="50"/>
  <c r="W38" i="50" s="1"/>
  <c r="AA38" i="50"/>
  <c r="AB38" i="50"/>
  <c r="AF38" i="50"/>
  <c r="AG38" i="50" s="1"/>
  <c r="AB39" i="50"/>
  <c r="AF39" i="50"/>
  <c r="AG39" i="50" s="1"/>
  <c r="V40" i="50"/>
  <c r="W40" i="50"/>
  <c r="AA40" i="50"/>
  <c r="AB40" i="50" s="1"/>
  <c r="AF40" i="50"/>
  <c r="AG40" i="50"/>
  <c r="V41" i="50"/>
  <c r="W41" i="50"/>
  <c r="AA41" i="50"/>
  <c r="AB41" i="50" s="1"/>
  <c r="AF41" i="50"/>
  <c r="AG41" i="50"/>
  <c r="AB42" i="50"/>
  <c r="AA43" i="50"/>
  <c r="AB43" i="50"/>
  <c r="V45" i="50"/>
  <c r="W45" i="50"/>
  <c r="AA45" i="50"/>
  <c r="AB45" i="50" s="1"/>
  <c r="AF45" i="50"/>
  <c r="AG45" i="50"/>
  <c r="V46" i="50"/>
  <c r="W46" i="50"/>
  <c r="AA46" i="50"/>
  <c r="AB46" i="50" s="1"/>
  <c r="AF46" i="50"/>
  <c r="AG46" i="50"/>
  <c r="V47" i="50"/>
  <c r="W47" i="50" s="1"/>
  <c r="AA47" i="50"/>
  <c r="AB47" i="50"/>
  <c r="AF47" i="50"/>
  <c r="AG47" i="50" s="1"/>
  <c r="V48" i="50"/>
  <c r="W48" i="50" s="1"/>
  <c r="AA48" i="50"/>
  <c r="AB48" i="50"/>
  <c r="AF48" i="50"/>
  <c r="AG48" i="50" s="1"/>
  <c r="V49" i="50"/>
  <c r="W49" i="50"/>
  <c r="AA49" i="50"/>
  <c r="AB49" i="50" s="1"/>
  <c r="AF49" i="50"/>
  <c r="AG49" i="50"/>
  <c r="V50" i="50"/>
  <c r="W50" i="50"/>
  <c r="AA50" i="50"/>
  <c r="AB50" i="50" s="1"/>
  <c r="AF50" i="50"/>
  <c r="AG50" i="50"/>
  <c r="V51" i="50"/>
  <c r="W51" i="50" s="1"/>
  <c r="AA51" i="50"/>
  <c r="AB51" i="50"/>
  <c r="AF51" i="50"/>
  <c r="AG51" i="50" s="1"/>
  <c r="V52" i="50"/>
  <c r="W52" i="50" s="1"/>
  <c r="AA52" i="50"/>
  <c r="AB52" i="50"/>
  <c r="AF52" i="50"/>
  <c r="AG52" i="50" s="1"/>
  <c r="V53" i="50"/>
  <c r="AA53" i="50"/>
  <c r="AB53" i="50" s="1"/>
  <c r="E11" i="46" l="1"/>
  <c r="F11" i="46"/>
  <c r="H11" i="46" s="1"/>
  <c r="G11" i="46"/>
  <c r="L11" i="46"/>
  <c r="M11" i="46"/>
  <c r="N11" i="46"/>
  <c r="P11" i="46"/>
  <c r="E12" i="46"/>
  <c r="G12" i="46" s="1"/>
  <c r="F12" i="46"/>
  <c r="H12" i="46" s="1"/>
  <c r="O12" i="46" s="1"/>
  <c r="L12" i="46"/>
  <c r="M12" i="46"/>
  <c r="P12" i="46"/>
  <c r="E13" i="46"/>
  <c r="G13" i="46" s="1"/>
  <c r="F13" i="46"/>
  <c r="H13" i="46"/>
  <c r="L13" i="46"/>
  <c r="P13" i="46" s="1"/>
  <c r="M13" i="46"/>
  <c r="O13" i="46"/>
  <c r="E14" i="46"/>
  <c r="F14" i="46"/>
  <c r="G14" i="46"/>
  <c r="H14" i="46"/>
  <c r="M14" i="46"/>
  <c r="N14" i="46"/>
  <c r="O14" i="46"/>
  <c r="E15" i="46"/>
  <c r="F15" i="46"/>
  <c r="H15" i="46" s="1"/>
  <c r="O15" i="46" s="1"/>
  <c r="G15" i="46"/>
  <c r="L15" i="46"/>
  <c r="M15" i="46"/>
  <c r="N15" i="46"/>
  <c r="P15" i="46"/>
  <c r="E16" i="46"/>
  <c r="G16" i="46" s="1"/>
  <c r="N16" i="46" s="1"/>
  <c r="F16" i="46"/>
  <c r="H16" i="46" s="1"/>
  <c r="O16" i="46" s="1"/>
  <c r="L16" i="46"/>
  <c r="M16" i="46"/>
  <c r="P16" i="46"/>
  <c r="E17" i="46"/>
  <c r="G17" i="46" s="1"/>
  <c r="N17" i="46" s="1"/>
  <c r="F17" i="46"/>
  <c r="H17" i="46"/>
  <c r="L17" i="46"/>
  <c r="L19" i="46" s="1"/>
  <c r="P19" i="46" s="1"/>
  <c r="M17" i="46"/>
  <c r="M18" i="46" s="1"/>
  <c r="O17" i="46"/>
  <c r="P17" i="46"/>
  <c r="E18" i="46"/>
  <c r="F18" i="46"/>
  <c r="G18" i="46"/>
  <c r="H18" i="46"/>
  <c r="E19" i="46"/>
  <c r="F19" i="46"/>
  <c r="H19" i="46" s="1"/>
  <c r="O19" i="46" s="1"/>
  <c r="G19" i="46"/>
  <c r="N19" i="46" s="1"/>
  <c r="M19" i="46"/>
  <c r="E20" i="46"/>
  <c r="G20" i="46" s="1"/>
  <c r="N20" i="46" s="1"/>
  <c r="F20" i="46"/>
  <c r="H20" i="46" s="1"/>
  <c r="O20" i="46" s="1"/>
  <c r="L20" i="46"/>
  <c r="M20" i="46"/>
  <c r="P20" i="46"/>
  <c r="E21" i="46"/>
  <c r="G21" i="46" s="1"/>
  <c r="N21" i="46" s="1"/>
  <c r="F21" i="46"/>
  <c r="H21" i="46"/>
  <c r="L21" i="46"/>
  <c r="M21" i="46"/>
  <c r="O21" i="46"/>
  <c r="P21" i="46"/>
  <c r="M23" i="46"/>
  <c r="M24" i="46"/>
  <c r="D25" i="46"/>
  <c r="H33" i="46"/>
  <c r="H37" i="46" s="1"/>
  <c r="H34" i="46"/>
  <c r="G35" i="46"/>
  <c r="H35" i="46"/>
  <c r="H36" i="46"/>
  <c r="G37" i="46"/>
  <c r="G41" i="46"/>
  <c r="H41" i="46"/>
  <c r="G6" i="45"/>
  <c r="H6" i="45"/>
  <c r="P11" i="45"/>
  <c r="Q11" i="45"/>
  <c r="R11" i="45"/>
  <c r="T11" i="45"/>
  <c r="U11" i="45"/>
  <c r="P12" i="45"/>
  <c r="Q12" i="45"/>
  <c r="R12" i="45"/>
  <c r="T12" i="45"/>
  <c r="U12" i="45"/>
  <c r="P13" i="45"/>
  <c r="Q13" i="45"/>
  <c r="R13" i="45"/>
  <c r="T13" i="45"/>
  <c r="U13" i="45"/>
  <c r="P14" i="45"/>
  <c r="Q14" i="45"/>
  <c r="R14" i="45"/>
  <c r="T14" i="45" s="1"/>
  <c r="U14" i="45"/>
  <c r="F14" i="44"/>
  <c r="F29" i="44" s="1"/>
  <c r="G14" i="44"/>
  <c r="G29" i="44" s="1"/>
  <c r="G57" i="44" s="1"/>
  <c r="F15" i="44"/>
  <c r="G15" i="44"/>
  <c r="F16" i="44"/>
  <c r="G16" i="44"/>
  <c r="F17" i="44"/>
  <c r="G17" i="44"/>
  <c r="F18" i="44"/>
  <c r="G18" i="44"/>
  <c r="F19" i="44"/>
  <c r="G19" i="44"/>
  <c r="F20" i="44"/>
  <c r="G20" i="44"/>
  <c r="F21" i="44"/>
  <c r="G21" i="44"/>
  <c r="F22" i="44"/>
  <c r="G22" i="44"/>
  <c r="F23" i="44"/>
  <c r="G23" i="44"/>
  <c r="C28" i="44"/>
  <c r="F45" i="44" s="1"/>
  <c r="G30" i="44"/>
  <c r="G45" i="44"/>
  <c r="G48" i="44"/>
  <c r="G49" i="44"/>
  <c r="G50" i="44"/>
  <c r="G51" i="44"/>
  <c r="F52" i="44"/>
  <c r="G52" i="44"/>
  <c r="G58" i="44"/>
  <c r="B12" i="43"/>
  <c r="C12" i="43"/>
  <c r="B13" i="43"/>
  <c r="C13" i="43"/>
  <c r="B14" i="43"/>
  <c r="C14" i="43"/>
  <c r="B15" i="43"/>
  <c r="C15" i="43"/>
  <c r="B16" i="43"/>
  <c r="B25" i="43" s="1"/>
  <c r="B20" i="43"/>
  <c r="C20" i="43"/>
  <c r="B21" i="43"/>
  <c r="B22" i="43" s="1"/>
  <c r="C21" i="43"/>
  <c r="C22" i="43" s="1"/>
  <c r="C16" i="43" l="1"/>
  <c r="C25" i="43" s="1"/>
  <c r="G60" i="44"/>
  <c r="G61" i="44" s="1"/>
  <c r="G25" i="46"/>
  <c r="N12" i="46"/>
  <c r="N25" i="46" s="1"/>
  <c r="G28" i="46" s="1"/>
  <c r="H23" i="46"/>
  <c r="O23" i="46" s="1"/>
  <c r="N18" i="46"/>
  <c r="O18" i="46"/>
  <c r="H24" i="46"/>
  <c r="O24" i="46" s="1"/>
  <c r="O11" i="46"/>
  <c r="N13" i="46"/>
  <c r="G24" i="46"/>
  <c r="N24" i="46" s="1"/>
  <c r="G23" i="46"/>
  <c r="N23" i="46" s="1"/>
  <c r="L18" i="46"/>
  <c r="P18" i="46" s="1"/>
  <c r="L14" i="46"/>
  <c r="P14" i="46" s="1"/>
  <c r="P25" i="46" s="1"/>
  <c r="F30" i="44"/>
  <c r="F57" i="44" s="1"/>
  <c r="F60" i="44" s="1"/>
  <c r="F61" i="44" s="1"/>
  <c r="G29" i="46" l="1"/>
  <c r="H29" i="46"/>
  <c r="G30" i="46"/>
  <c r="G39" i="46" s="1"/>
  <c r="G43" i="46" s="1"/>
  <c r="G44" i="46" s="1"/>
  <c r="H25" i="46"/>
  <c r="O25" i="46"/>
  <c r="H28" i="46" s="1"/>
  <c r="H30" i="46" s="1"/>
  <c r="H39" i="46" l="1"/>
  <c r="H43" i="46" s="1"/>
  <c r="H44" i="46" s="1"/>
  <c r="X17" i="16" l="1"/>
  <c r="V19" i="16"/>
  <c r="AB19" i="15" l="1"/>
  <c r="Z19" i="15"/>
  <c r="V19" i="15"/>
  <c r="AD18" i="15"/>
  <c r="AE18" i="15"/>
  <c r="AB11" i="15"/>
  <c r="Z11" i="15"/>
  <c r="V11" i="15"/>
  <c r="AD10" i="15"/>
  <c r="AE10" i="15"/>
  <c r="AD17" i="15" l="1"/>
  <c r="X17" i="15"/>
  <c r="AE17" i="15" l="1"/>
  <c r="X19" i="15"/>
  <c r="X9" i="16"/>
  <c r="AB9" i="16"/>
  <c r="AB8" i="16"/>
  <c r="AD9" i="15"/>
  <c r="AD8" i="15"/>
  <c r="AD11" i="15" s="1"/>
  <c r="X9" i="15"/>
  <c r="AE9" i="15" s="1"/>
  <c r="X8" i="15"/>
  <c r="AE8" i="15" l="1"/>
  <c r="AE11" i="15" s="1"/>
  <c r="O10" i="38"/>
  <c r="N10" i="38"/>
  <c r="O9" i="38"/>
  <c r="N9" i="38"/>
  <c r="O12" i="37"/>
  <c r="N12" i="37"/>
  <c r="O11" i="37"/>
  <c r="N11" i="37"/>
  <c r="O10" i="36"/>
  <c r="N10" i="36"/>
  <c r="O9" i="36"/>
  <c r="N9" i="36"/>
  <c r="O12" i="35"/>
  <c r="N12" i="35"/>
  <c r="O11" i="35"/>
  <c r="N11" i="35"/>
  <c r="O16" i="32"/>
  <c r="N16" i="32"/>
  <c r="O15" i="32"/>
  <c r="N15" i="32"/>
  <c r="O8" i="32"/>
  <c r="N8" i="32"/>
  <c r="O13" i="31"/>
  <c r="N13" i="31"/>
  <c r="O12" i="31"/>
  <c r="N12" i="31"/>
  <c r="O10" i="30"/>
  <c r="N10" i="30"/>
  <c r="P25" i="25"/>
  <c r="O25" i="25"/>
  <c r="P23" i="25"/>
  <c r="O23" i="25"/>
  <c r="P21" i="25"/>
  <c r="O21" i="25"/>
  <c r="P19" i="25"/>
  <c r="O19" i="25"/>
  <c r="I18" i="25"/>
  <c r="AC19" i="16"/>
  <c r="Z19" i="16"/>
  <c r="Y19" i="16"/>
  <c r="AF18" i="16"/>
  <c r="AD18" i="16"/>
  <c r="AB18" i="16"/>
  <c r="AE18" i="16" s="1"/>
  <c r="AF17" i="16"/>
  <c r="AD17" i="16"/>
  <c r="AB17" i="16"/>
  <c r="AE17" i="16" s="1"/>
  <c r="AF16" i="16"/>
  <c r="AD16" i="16"/>
  <c r="AB16" i="16"/>
  <c r="X16" i="16"/>
  <c r="AC11" i="16"/>
  <c r="AB11" i="16"/>
  <c r="Z11" i="16"/>
  <c r="Y11" i="16"/>
  <c r="X11" i="16"/>
  <c r="V11" i="16"/>
  <c r="AF9" i="16"/>
  <c r="AE9" i="16"/>
  <c r="AD9" i="16"/>
  <c r="AF8" i="16"/>
  <c r="AF11" i="16" s="1"/>
  <c r="AE8" i="16"/>
  <c r="AD8" i="16"/>
  <c r="V18" i="13"/>
  <c r="U18" i="13"/>
  <c r="T18" i="13"/>
  <c r="S18" i="13"/>
  <c r="E25" i="14"/>
  <c r="D25" i="14"/>
  <c r="E16" i="14"/>
  <c r="D16" i="14"/>
  <c r="C176" i="5"/>
  <c r="C168" i="5"/>
  <c r="C160" i="5"/>
  <c r="F150" i="5"/>
  <c r="E150" i="5"/>
  <c r="G150" i="5" s="1"/>
  <c r="C150" i="5"/>
  <c r="B150" i="5"/>
  <c r="F149" i="5"/>
  <c r="E149" i="5"/>
  <c r="G149" i="5" s="1"/>
  <c r="C149" i="5"/>
  <c r="B149" i="5"/>
  <c r="F148" i="5"/>
  <c r="E148" i="5"/>
  <c r="G148" i="5" s="1"/>
  <c r="C148" i="5"/>
  <c r="B148" i="5"/>
  <c r="F147" i="5"/>
  <c r="E147" i="5"/>
  <c r="G147" i="5" s="1"/>
  <c r="C147" i="5"/>
  <c r="B147" i="5"/>
  <c r="C122" i="5"/>
  <c r="C114" i="5"/>
  <c r="C106" i="5"/>
  <c r="F96" i="5"/>
  <c r="E96" i="5"/>
  <c r="G96" i="5" s="1"/>
  <c r="C96" i="5"/>
  <c r="B96" i="5"/>
  <c r="F95" i="5"/>
  <c r="E95" i="5"/>
  <c r="G95" i="5" s="1"/>
  <c r="C95" i="5"/>
  <c r="B95" i="5"/>
  <c r="F94" i="5"/>
  <c r="E94" i="5"/>
  <c r="G94" i="5" s="1"/>
  <c r="C94" i="5"/>
  <c r="B94" i="5"/>
  <c r="F93" i="5"/>
  <c r="E93" i="5"/>
  <c r="G93" i="5" s="1"/>
  <c r="G97" i="5" s="1"/>
  <c r="C93" i="5"/>
  <c r="B93" i="5"/>
  <c r="L70" i="5"/>
  <c r="L69" i="5"/>
  <c r="L68" i="5"/>
  <c r="E62" i="5"/>
  <c r="K60" i="5"/>
  <c r="E59" i="5"/>
  <c r="L58" i="5"/>
  <c r="L57" i="5"/>
  <c r="L56" i="5"/>
  <c r="L55" i="5"/>
  <c r="L54" i="5"/>
  <c r="L48" i="5"/>
  <c r="L47" i="5"/>
  <c r="L46" i="5"/>
  <c r="E40" i="5"/>
  <c r="K38" i="5"/>
  <c r="E37" i="5"/>
  <c r="L36" i="5"/>
  <c r="L35" i="5"/>
  <c r="L34" i="5"/>
  <c r="L27" i="5"/>
  <c r="E27" i="5"/>
  <c r="L24" i="5"/>
  <c r="L23" i="5"/>
  <c r="E23" i="5"/>
  <c r="C23" i="5"/>
  <c r="L22" i="5"/>
  <c r="E22" i="5"/>
  <c r="C22" i="5"/>
  <c r="L21" i="5"/>
  <c r="E21" i="5"/>
  <c r="C21" i="5"/>
  <c r="AB19" i="16" l="1"/>
  <c r="AE16" i="16"/>
  <c r="X19" i="16"/>
  <c r="AF19" i="16"/>
  <c r="G151" i="5"/>
  <c r="L60" i="5"/>
  <c r="L32" i="5"/>
  <c r="L33" i="5"/>
  <c r="L61" i="5"/>
  <c r="AE19" i="16"/>
  <c r="AD19" i="16"/>
  <c r="AD11" i="16"/>
  <c r="AE11" i="16"/>
  <c r="L38" i="5" l="1"/>
  <c r="L39" i="5"/>
  <c r="L40" i="5" s="1"/>
  <c r="L62" i="5"/>
  <c r="E64" i="5" l="1"/>
  <c r="M56" i="5"/>
  <c r="E65" i="5"/>
  <c r="E66" i="5" s="1"/>
  <c r="M62" i="5"/>
  <c r="M54" i="5"/>
  <c r="M60" i="5"/>
  <c r="M55" i="5"/>
  <c r="M57" i="5"/>
  <c r="E43" i="5"/>
  <c r="E44" i="5" s="1"/>
  <c r="M35" i="5"/>
  <c r="M40" i="5"/>
  <c r="M36" i="5"/>
  <c r="M34" i="5"/>
  <c r="E42" i="5"/>
  <c r="M58" i="5"/>
  <c r="M38" i="5"/>
  <c r="M39" i="5"/>
  <c r="M33" i="5"/>
  <c r="M32" i="5"/>
  <c r="M61" i="5"/>
</calcChain>
</file>

<file path=xl/comments1.xml><?xml version="1.0" encoding="utf-8"?>
<comments xmlns="http://schemas.openxmlformats.org/spreadsheetml/2006/main">
  <authors>
    <author>Administrator</author>
  </authors>
  <commentList>
    <comment ref="T6" authorId="0">
      <text>
        <r>
          <rPr>
            <b/>
            <sz val="9"/>
            <color indexed="81"/>
            <rFont val="Tahoma"/>
            <family val="2"/>
          </rPr>
          <t>Administrator:</t>
        </r>
        <r>
          <rPr>
            <sz val="9"/>
            <color indexed="81"/>
            <rFont val="Tahoma"/>
            <family val="2"/>
          </rPr>
          <t xml:space="preserve">
Will be provided in January</t>
        </r>
      </text>
    </comment>
  </commentList>
</comments>
</file>

<file path=xl/comments2.xml><?xml version="1.0" encoding="utf-8"?>
<comments xmlns="http://schemas.openxmlformats.org/spreadsheetml/2006/main">
  <authors>
    <author>de Asis, Edward (CON)</author>
  </authors>
  <commentList>
    <comment ref="B8" authorId="0">
      <text>
        <r>
          <rPr>
            <b/>
            <sz val="9"/>
            <color indexed="81"/>
            <rFont val="Tahoma"/>
            <family val="2"/>
          </rPr>
          <t>de Asis, Edward (CON):</t>
        </r>
        <r>
          <rPr>
            <sz val="9"/>
            <color indexed="81"/>
            <rFont val="Tahoma"/>
            <family val="2"/>
          </rPr>
          <t xml:space="preserve">
Replace index code with department, fund, authority, project, activity.</t>
        </r>
      </text>
    </comment>
    <comment ref="B9" authorId="0">
      <text>
        <r>
          <rPr>
            <b/>
            <sz val="9"/>
            <color indexed="81"/>
            <rFont val="Tahoma"/>
            <family val="2"/>
          </rPr>
          <t>de Asis, Edward (CON):</t>
        </r>
        <r>
          <rPr>
            <sz val="9"/>
            <color indexed="81"/>
            <rFont val="Tahoma"/>
            <family val="2"/>
          </rPr>
          <t xml:space="preserve">
Replace index code with department, fund, authority, project, activity.</t>
        </r>
      </text>
    </comment>
    <comment ref="B10" authorId="0">
      <text>
        <r>
          <rPr>
            <b/>
            <sz val="9"/>
            <color indexed="81"/>
            <rFont val="Tahoma"/>
            <family val="2"/>
          </rPr>
          <t>de Asis, Edward (CON):</t>
        </r>
        <r>
          <rPr>
            <sz val="9"/>
            <color indexed="81"/>
            <rFont val="Tahoma"/>
            <family val="2"/>
          </rPr>
          <t xml:space="preserve">
Replace index code with department, fund, authority, project, activity.</t>
        </r>
      </text>
    </comment>
    <comment ref="B11" authorId="0">
      <text>
        <r>
          <rPr>
            <b/>
            <sz val="9"/>
            <color indexed="81"/>
            <rFont val="Tahoma"/>
            <family val="2"/>
          </rPr>
          <t>de Asis, Edward (CON):</t>
        </r>
        <r>
          <rPr>
            <sz val="9"/>
            <color indexed="81"/>
            <rFont val="Tahoma"/>
            <family val="2"/>
          </rPr>
          <t xml:space="preserve">
Replace index code with department, fund, authority, project, activity.</t>
        </r>
      </text>
    </comment>
    <comment ref="B13" authorId="0">
      <text>
        <r>
          <rPr>
            <b/>
            <sz val="9"/>
            <color indexed="81"/>
            <rFont val="Tahoma"/>
            <family val="2"/>
          </rPr>
          <t>de Asis, Edward (CON):</t>
        </r>
        <r>
          <rPr>
            <sz val="9"/>
            <color indexed="81"/>
            <rFont val="Tahoma"/>
            <family val="2"/>
          </rPr>
          <t xml:space="preserve">
Replace subobject with Account Code.</t>
        </r>
      </text>
    </comment>
  </commentList>
</comments>
</file>

<file path=xl/comments3.xml><?xml version="1.0" encoding="utf-8"?>
<comments xmlns="http://schemas.openxmlformats.org/spreadsheetml/2006/main">
  <authors>
    <author>Christopher Muyo</author>
    <author>de Asis, Edward (CON)</author>
  </authors>
  <commentList>
    <comment ref="A2" authorId="0">
      <text>
        <r>
          <rPr>
            <b/>
            <sz val="9"/>
            <color indexed="81"/>
            <rFont val="Tahoma"/>
            <family val="2"/>
          </rPr>
          <t>Christopher Muyo:</t>
        </r>
        <r>
          <rPr>
            <sz val="9"/>
            <color indexed="81"/>
            <rFont val="Tahoma"/>
            <family val="2"/>
          </rPr>
          <t xml:space="preserve">
BAD to modify for use with F$P</t>
        </r>
      </text>
    </comment>
    <comment ref="B5" authorId="1">
      <text>
        <r>
          <rPr>
            <b/>
            <sz val="9"/>
            <color indexed="81"/>
            <rFont val="Tahoma"/>
            <family val="2"/>
          </rPr>
          <t>de Asis, Edward (CON):</t>
        </r>
        <r>
          <rPr>
            <sz val="9"/>
            <color indexed="81"/>
            <rFont val="Tahoma"/>
            <family val="2"/>
          </rPr>
          <t xml:space="preserve">
I will e-mail the charfield request form to MBO.</t>
        </r>
      </text>
    </comment>
  </commentList>
</comments>
</file>

<file path=xl/comments4.xml><?xml version="1.0" encoding="utf-8"?>
<comments xmlns="http://schemas.openxmlformats.org/spreadsheetml/2006/main">
  <authors>
    <author>Christopher Muyo</author>
    <author>de Asis, Edward (CON)</author>
  </authors>
  <commentList>
    <comment ref="B2" authorId="0">
      <text>
        <r>
          <rPr>
            <b/>
            <sz val="9"/>
            <color indexed="81"/>
            <rFont val="Tahoma"/>
            <family val="2"/>
          </rPr>
          <t>Christopher Muyo:</t>
        </r>
        <r>
          <rPr>
            <sz val="9"/>
            <color indexed="81"/>
            <rFont val="Tahoma"/>
            <family val="2"/>
          </rPr>
          <t xml:space="preserve">
BAD to modify for use with F$P</t>
        </r>
      </text>
    </comment>
    <comment ref="B5" authorId="1">
      <text>
        <r>
          <rPr>
            <b/>
            <sz val="9"/>
            <color indexed="81"/>
            <rFont val="Tahoma"/>
            <family val="2"/>
          </rPr>
          <t>de Asis, Edward (CON):</t>
        </r>
        <r>
          <rPr>
            <sz val="9"/>
            <color indexed="81"/>
            <rFont val="Tahoma"/>
            <family val="2"/>
          </rPr>
          <t xml:space="preserve">
I will e-mail the charfield request form to MBO.</t>
        </r>
      </text>
    </comment>
  </commentList>
</comments>
</file>

<file path=xl/comments5.xml><?xml version="1.0" encoding="utf-8"?>
<comments xmlns="http://schemas.openxmlformats.org/spreadsheetml/2006/main">
  <authors>
    <author>Mitton, Michael (CON)</author>
    <author>Sarah Anders</author>
  </authors>
  <commentList>
    <comment ref="I10" authorId="0">
      <text>
        <r>
          <rPr>
            <b/>
            <sz val="9"/>
            <color indexed="81"/>
            <rFont val="Tahoma"/>
            <family val="2"/>
          </rPr>
          <t>Mitton, Michael (CON):</t>
        </r>
        <r>
          <rPr>
            <sz val="9"/>
            <color indexed="81"/>
            <rFont val="Tahoma"/>
            <family val="2"/>
          </rPr>
          <t xml:space="preserve">
Use the FTE Cost Report (15.15.016) for each job class included in Projected Personnel Costs. Also include any job classes related to contract monitoring. (CON will update this table in the Spring)</t>
        </r>
      </text>
    </comment>
    <comment ref="D13" authorId="0">
      <text>
        <r>
          <rPr>
            <b/>
            <sz val="9"/>
            <color indexed="81"/>
            <rFont val="Tahoma"/>
            <family val="2"/>
          </rPr>
          <t>Mitton, Michael (CON):</t>
        </r>
        <r>
          <rPr>
            <sz val="9"/>
            <color indexed="81"/>
            <rFont val="Tahoma"/>
            <family val="2"/>
          </rPr>
          <t xml:space="preserve">
If the job class is a standard 5 step class, then you can enter low salary as 83.3% of high. If it's not a standard 5 step class, then find the low from DHR compensation database, or CY actual EIS report, etc.
  Note that the wage rate from the budget system includes all known COLAS. If you take a current year wage rate, you'll need to apply COLAS to get you to FY18-19, which should be 3.0% for miscellaneous and 3.11% for open bargaining units (POL, FIR, physicians). For two year fixed budget departments, use 3.27% for every job class to get you to FY 19-20. CON will update wage rates in the Spring. Please explicitly identify the COLA in a formula so CON is aware it was applied (i.e., "=1.03*salary).</t>
        </r>
      </text>
    </comment>
    <comment ref="E13" authorId="0">
      <text>
        <r>
          <rPr>
            <b/>
            <sz val="9"/>
            <color indexed="81"/>
            <rFont val="Tahoma"/>
            <family val="2"/>
          </rPr>
          <t>Mitton, Michael (CON):</t>
        </r>
        <r>
          <rPr>
            <sz val="9"/>
            <color indexed="81"/>
            <rFont val="Tahoma"/>
            <family val="2"/>
          </rPr>
          <t xml:space="preserve">
High Bi-Weekly rate can be entered as [001 Salary from EIS / 26.1]. BY in the EIS report is FY18-19.
  Note that the wage rate from the budget system includes all known COLAS. If you take a current year wage rate, you'll need to apply COLAS to get you to FY18-19, which should be 3.0% for miscellaneous and 3.11% for open bargaining units (POL, FIR, physicians). For two year fixed budget departments, use 3.27% for every job class to get you to FY 19-20. CON will update wage rates in the Spring. Please explicitly identify the COLA in a formula so CON is aware it was applied (i.e., "=1.03*salary).
</t>
        </r>
      </text>
    </comment>
    <comment ref="A24" authorId="0">
      <text>
        <r>
          <rPr>
            <b/>
            <sz val="9"/>
            <color indexed="81"/>
            <rFont val="Tahoma"/>
            <family val="2"/>
          </rPr>
          <t>Mitton, Michael (CON):</t>
        </r>
        <r>
          <rPr>
            <sz val="9"/>
            <color indexed="81"/>
            <rFont val="Tahoma"/>
            <family val="2"/>
          </rPr>
          <t xml:space="preserve">
Holiday pay is usually only included if holidays require backfill (e.g., 24/7 security).</t>
        </r>
      </text>
    </comment>
    <comment ref="A26" authorId="1">
      <text>
        <r>
          <rPr>
            <sz val="8"/>
            <color indexed="81"/>
            <rFont val="Tahoma"/>
            <family val="2"/>
          </rPr>
          <t>If overtime is received, use formula:
low/high salary (column F/G) for applicable job class(es) x 1.5 x (# overtime hrs in PPD/80).</t>
        </r>
      </text>
    </comment>
    <comment ref="A27" authorId="1">
      <text>
        <r>
          <rPr>
            <sz val="8"/>
            <color indexed="81"/>
            <rFont val="Tahoma"/>
            <family val="2"/>
          </rPr>
          <t>Ex. Uniform allowance.</t>
        </r>
      </text>
    </comment>
    <comment ref="A32" authorId="0">
      <text>
        <r>
          <rPr>
            <b/>
            <sz val="9"/>
            <color indexed="81"/>
            <rFont val="Tahoma"/>
            <family val="2"/>
          </rPr>
          <t>Mitton, Michael (CON):</t>
        </r>
        <r>
          <rPr>
            <sz val="9"/>
            <color indexed="81"/>
            <rFont val="Tahoma"/>
            <family val="2"/>
          </rPr>
          <t xml:space="preserve">
Enter one line for each job class in table above, and link to the appropriate "013 Benefits" in the cost per FTE table above and to the right.</t>
        </r>
      </text>
    </comment>
    <comment ref="C33" authorId="0">
      <text>
        <r>
          <rPr>
            <b/>
            <sz val="9"/>
            <color indexed="81"/>
            <rFont val="Tahoma"/>
            <family val="2"/>
          </rPr>
          <t>Mitton, Michael (CON):</t>
        </r>
        <r>
          <rPr>
            <sz val="9"/>
            <color indexed="81"/>
            <rFont val="Tahoma"/>
            <family val="2"/>
          </rPr>
          <t xml:space="preserve">
Link the amount to the benefits from the appropriate row in the EIS table above and to the right.</t>
        </r>
      </text>
    </comment>
    <comment ref="A34" authorId="0">
      <text>
        <r>
          <rPr>
            <b/>
            <sz val="9"/>
            <color indexed="81"/>
            <rFont val="Tahoma"/>
            <family val="2"/>
          </rPr>
          <t>Mitton, Michael (CON):</t>
        </r>
        <r>
          <rPr>
            <sz val="9"/>
            <color indexed="81"/>
            <rFont val="Tahoma"/>
            <family val="2"/>
          </rPr>
          <t xml:space="preserve">
Please list these job classes in the same order as in the above table, "Projected Personnel Costs", so the sumproduct formula works properly.</t>
        </r>
      </text>
    </comment>
    <comment ref="A47" authorId="0">
      <text>
        <r>
          <rPr>
            <b/>
            <sz val="9"/>
            <color indexed="81"/>
            <rFont val="Tahoma"/>
            <family val="2"/>
          </rPr>
          <t>Mitton, Michael (CON):</t>
        </r>
        <r>
          <rPr>
            <sz val="9"/>
            <color indexed="81"/>
            <rFont val="Tahoma"/>
            <family val="2"/>
          </rPr>
          <t xml:space="preserve">
Include any estimated capital costs (for ex. any materials, supplies, or other equipment) and any other costs not included above.</t>
        </r>
      </text>
    </comment>
  </commentList>
</comments>
</file>

<file path=xl/comments6.xml><?xml version="1.0" encoding="utf-8"?>
<comments xmlns="http://schemas.openxmlformats.org/spreadsheetml/2006/main">
  <authors>
    <author>Sarah Anders</author>
    <author>Mitton, Michael (CON)</author>
  </authors>
  <commentList>
    <comment ref="K5" authorId="0">
      <text>
        <r>
          <rPr>
            <sz val="8"/>
            <color indexed="81"/>
            <rFont val="Tahoma"/>
            <family val="2"/>
          </rPr>
          <t>Usually yes.</t>
        </r>
      </text>
    </comment>
    <comment ref="M9" authorId="0">
      <text>
        <r>
          <rPr>
            <sz val="8"/>
            <color indexed="81"/>
            <rFont val="Tahoma"/>
            <family val="2"/>
          </rPr>
          <t>Can be partial FTE.</t>
        </r>
      </text>
    </comment>
    <comment ref="N9" authorId="1">
      <text>
        <r>
          <rPr>
            <b/>
            <sz val="9"/>
            <color indexed="81"/>
            <rFont val="Tahoma"/>
            <family val="2"/>
          </rPr>
          <t>Mitton, Michael (CON):</t>
        </r>
        <r>
          <rPr>
            <sz val="9"/>
            <color indexed="81"/>
            <rFont val="Tahoma"/>
            <family val="2"/>
          </rPr>
          <t xml:space="preserve">
See Main Template tab for details on entering Biweekly rates.</t>
        </r>
      </text>
    </comment>
    <comment ref="S10" authorId="1">
      <text>
        <r>
          <rPr>
            <b/>
            <sz val="9"/>
            <color indexed="81"/>
            <rFont val="Tahoma"/>
            <family val="2"/>
          </rPr>
          <t>Mitton, Michael (CON):</t>
        </r>
        <r>
          <rPr>
            <sz val="9"/>
            <color indexed="81"/>
            <rFont val="Tahoma"/>
            <family val="2"/>
          </rPr>
          <t xml:space="preserve">
Link the high benefits to the "013 Benefits" column from the EIS report on the Main Template tab.
</t>
        </r>
      </text>
    </comment>
  </commentList>
</comments>
</file>

<file path=xl/comments7.xml><?xml version="1.0" encoding="utf-8"?>
<comments xmlns="http://schemas.openxmlformats.org/spreadsheetml/2006/main">
  <authors>
    <author>Controller Accounting Ops. Co</author>
  </authors>
  <commentList>
    <comment ref="B12" authorId="0">
      <text>
        <r>
          <rPr>
            <b/>
            <sz val="8"/>
            <color indexed="81"/>
            <rFont val="Tahoma"/>
            <family val="2"/>
          </rPr>
          <t xml:space="preserve">Controller Accounting Ops. Co:
</t>
        </r>
        <r>
          <rPr>
            <sz val="8"/>
            <color indexed="81"/>
            <rFont val="Tahoma"/>
            <family val="2"/>
          </rPr>
          <t>salary "tied" 80% of transit operator</t>
        </r>
      </text>
    </comment>
  </commentList>
</comments>
</file>

<file path=xl/sharedStrings.xml><?xml version="1.0" encoding="utf-8"?>
<sst xmlns="http://schemas.openxmlformats.org/spreadsheetml/2006/main" count="3493" uniqueCount="1432">
  <si>
    <t xml:space="preserve">BUDGET FORM 1A: Table Summary of Major Budget Changes </t>
  </si>
  <si>
    <t>DEPARTMENT:</t>
  </si>
  <si>
    <t>Major General Fund-Related Changes (Inclusive of Target and LOADED IN SYSTEM)</t>
  </si>
  <si>
    <t>Table 1</t>
  </si>
  <si>
    <t>Non General Fund-Related Changes (LOADED IN SYSTEM)</t>
  </si>
  <si>
    <t>Table 2</t>
  </si>
  <si>
    <t>Explanation of increase or reduction and resulting service impact. Please note whether the reduction is on-going or one-time.</t>
  </si>
  <si>
    <t>Revenue Description &amp; Explanation of Change</t>
  </si>
  <si>
    <t>GFS</t>
  </si>
  <si>
    <t>FILL IN</t>
  </si>
  <si>
    <t>Budget System Report 15.40.007</t>
  </si>
  <si>
    <t>All submissions must be formatted appropriately so that printed copies are easily readable for the public.</t>
  </si>
  <si>
    <t>Please contact your Mayor's Office or Controller's Office Analyst if you need assistance running this report.</t>
  </si>
  <si>
    <t>BUDGET FORM 2A: Revenue Report</t>
  </si>
  <si>
    <t>Note:</t>
  </si>
  <si>
    <t>Discontinued</t>
  </si>
  <si>
    <t>D</t>
  </si>
  <si>
    <t>New</t>
  </si>
  <si>
    <t>N</t>
  </si>
  <si>
    <t>Modified</t>
  </si>
  <si>
    <t>M</t>
  </si>
  <si>
    <t>Continuing</t>
  </si>
  <si>
    <t>C</t>
  </si>
  <si>
    <t>Fee Status:</t>
  </si>
  <si>
    <t>Fee Prior to Last Increase</t>
  </si>
  <si>
    <t>Fiscal Year of Last Increase</t>
  </si>
  <si>
    <t>Unit Basis (e.g.. per sq. ft./)</t>
  </si>
  <si>
    <t>Auto CPI Adjust Yes/No</t>
  </si>
  <si>
    <t>Code Authorization</t>
  </si>
  <si>
    <t>Description</t>
  </si>
  <si>
    <t>Fee Status</t>
  </si>
  <si>
    <t>Item</t>
  </si>
  <si>
    <t>TABLE 2 - CONTINUING FEES</t>
  </si>
  <si>
    <t>Fee Status M/N</t>
  </si>
  <si>
    <t>TABLE 1 - MODIFIED AND NEW FEES</t>
  </si>
  <si>
    <t>Budget Form 2B: Schedule of Licenses, Permits, Fines &amp; Service Charges</t>
  </si>
  <si>
    <t>FY 2017-18 Cost Recovery (Est.)</t>
  </si>
  <si>
    <t xml:space="preserve">Please provide supporting documentation for how Departmental overhead rate was derived. </t>
  </si>
  <si>
    <t>Source</t>
  </si>
  <si>
    <t>Rate</t>
  </si>
  <si>
    <t>Indirect Costs</t>
  </si>
  <si>
    <t>Total:</t>
  </si>
  <si>
    <t>Cost</t>
  </si>
  <si>
    <t>Please list and describe the costs of space/facility rental necessary to support the services provided. Add rows as necessary. Ensure that the 'Total' includes the sum of all rows with cost information.</t>
  </si>
  <si>
    <t>Other Costs</t>
  </si>
  <si>
    <t>Materials and Supplies</t>
  </si>
  <si>
    <t>Space Rental Equivalent</t>
  </si>
  <si>
    <t>Salary and Benefits Amount</t>
  </si>
  <si>
    <t>Hourly Rate</t>
  </si>
  <si>
    <t>Hours Worked</t>
  </si>
  <si>
    <t>Salary and Benefits Amount per FTE</t>
  </si>
  <si>
    <t>Job Class Title</t>
  </si>
  <si>
    <t>Job Class</t>
  </si>
  <si>
    <t>Please fill out the Salary and Benefits Amount per FTE column</t>
  </si>
  <si>
    <t>Hours per Unit of Service</t>
  </si>
  <si>
    <t>Description of Work</t>
  </si>
  <si>
    <t>JobClass</t>
  </si>
  <si>
    <t>Please also provide a description of the work and the estimated hours for each job class required to perform each unit of service</t>
  </si>
  <si>
    <t>Please use the worksheet below to list all job classes necessary to support the services provided. Add rows if necessary.</t>
  </si>
  <si>
    <t>Labor and Benefits</t>
  </si>
  <si>
    <t>Direct Costs</t>
  </si>
  <si>
    <t>Payment facility</t>
  </si>
  <si>
    <t>Processes Payment</t>
  </si>
  <si>
    <t>Test</t>
  </si>
  <si>
    <t>L</t>
  </si>
  <si>
    <t>K</t>
  </si>
  <si>
    <t>J</t>
  </si>
  <si>
    <t>Over (+) or Under (-) 100% Cost Recovery (B-H):</t>
  </si>
  <si>
    <t>I</t>
  </si>
  <si>
    <t>Required Fee For 100% Cost Recovery (F/A):</t>
  </si>
  <si>
    <t>H</t>
  </si>
  <si>
    <t>G</t>
  </si>
  <si>
    <t>F</t>
  </si>
  <si>
    <t>Central Services Overhead</t>
  </si>
  <si>
    <t>Departmental Overhead</t>
  </si>
  <si>
    <t>E</t>
  </si>
  <si>
    <r>
      <t>Fee per Unit (</t>
    </r>
    <r>
      <rPr>
        <b/>
        <i/>
        <sz val="11"/>
        <rFont val="Arial"/>
        <family val="2"/>
      </rPr>
      <t>Proposed</t>
    </r>
    <r>
      <rPr>
        <b/>
        <sz val="11"/>
        <rFont val="Arial"/>
        <family val="2"/>
      </rPr>
      <t>)</t>
    </r>
  </si>
  <si>
    <t>B</t>
  </si>
  <si>
    <t>Other (Please Describe on Worksheet)</t>
  </si>
  <si>
    <t>Materials &amp; Supplies</t>
  </si>
  <si>
    <t>(# of Units of Service Provided)</t>
  </si>
  <si>
    <t>% of Total</t>
  </si>
  <si>
    <t>Quantity  Estimated</t>
  </si>
  <si>
    <t>A</t>
  </si>
  <si>
    <t xml:space="preserve"> ESTIMATED REVENUE DERIVED FROM SERVICE</t>
  </si>
  <si>
    <t xml:space="preserve">Over (+) or Under (-) 100% Cost Recovery (B-H) </t>
  </si>
  <si>
    <t>Required Fee For 100% Cost Recovery (F/A)</t>
  </si>
  <si>
    <t>% Current Fee Change from Prior Fee:</t>
  </si>
  <si>
    <t>Current Fee Increase/Decrease from Prior Fee:</t>
  </si>
  <si>
    <t>2010-11</t>
  </si>
  <si>
    <t>Fiscal Year of Prior Fee Change:</t>
  </si>
  <si>
    <t>Fee Prior to Current:</t>
  </si>
  <si>
    <t>Please provide description of service</t>
  </si>
  <si>
    <t>Detailed Service Description:</t>
  </si>
  <si>
    <t>(3)</t>
  </si>
  <si>
    <t>(2)</t>
  </si>
  <si>
    <t>Fee Status (New/Modified):</t>
  </si>
  <si>
    <t>(1)</t>
  </si>
  <si>
    <t>Admin Code Section X.X</t>
  </si>
  <si>
    <t xml:space="preserve">Code Authorization/
Proposed Fee Ordinance/File No: </t>
  </si>
  <si>
    <t xml:space="preserve">Jane Smart       </t>
  </si>
  <si>
    <t xml:space="preserve">Fee Administrator: </t>
  </si>
  <si>
    <t>Department ABC</t>
  </si>
  <si>
    <t xml:space="preserve">Department Providing Service: </t>
  </si>
  <si>
    <t>Fee XYZ</t>
  </si>
  <si>
    <t xml:space="preserve">Fee Name:   </t>
  </si>
  <si>
    <t xml:space="preserve">DEPARTMENT: </t>
  </si>
  <si>
    <t>PLEASE FILL OUT HIGHLIGHTED AREAS AND PROVIDE A DETAILED DESCRIPTION OF THE SERVICE</t>
  </si>
  <si>
    <t>Budget Form 2C: Fee Cost Recovery</t>
  </si>
  <si>
    <t>Explanation of Change for each Budget Year</t>
  </si>
  <si>
    <t>DEPARTMENT NAME:</t>
  </si>
  <si>
    <t>Reason for Variance or Missing</t>
  </si>
  <si>
    <t>BY+1 Dept Request Amt</t>
  </si>
  <si>
    <t>BY Dept Request Amt</t>
  </si>
  <si>
    <t>Division Code</t>
  </si>
  <si>
    <t>Variance</t>
  </si>
  <si>
    <t>Cut and Paste from 15.20.012 report - 'details in eturn' tab</t>
  </si>
  <si>
    <t>Select Department Phase only</t>
  </si>
  <si>
    <r>
      <t>Note</t>
    </r>
    <r>
      <rPr>
        <sz val="11"/>
        <rFont val="Arial"/>
        <family val="2"/>
      </rPr>
      <t xml:space="preserve">: To submit this information, please run the </t>
    </r>
    <r>
      <rPr>
        <b/>
        <sz val="11"/>
        <rFont val="Arial"/>
        <family val="2"/>
      </rPr>
      <t xml:space="preserve">15.20.012 </t>
    </r>
    <r>
      <rPr>
        <sz val="11"/>
        <rFont val="Arial"/>
        <family val="2"/>
      </rPr>
      <t>report from the budget system, cut and paste the detailed results, and manually fill in the column for the explanation of change.</t>
    </r>
  </si>
  <si>
    <t xml:space="preserve">placeholder - submitted online. See instructions document, Form 5 for details. </t>
  </si>
  <si>
    <t>Form 5: COIT Project Request Form</t>
  </si>
  <si>
    <t>Total mileage</t>
  </si>
  <si>
    <t>In-service date</t>
  </si>
  <si>
    <t>Make and model</t>
  </si>
  <si>
    <t>VIN</t>
  </si>
  <si>
    <t>Information on vehicle being replaced</t>
  </si>
  <si>
    <t>FY15-16</t>
  </si>
  <si>
    <t>Vehicle</t>
  </si>
  <si>
    <t>BUDGET FORM 4: Equipment Report and Request</t>
  </si>
  <si>
    <t>Base Amt</t>
  </si>
  <si>
    <t>Base Units</t>
  </si>
  <si>
    <t>Equip Title</t>
  </si>
  <si>
    <t>EquipNo</t>
  </si>
  <si>
    <t>For replacement vehicles, please list additional information on the vehicle being replaced</t>
  </si>
  <si>
    <t>Copy and paste from an equipment report the fund, index code, equipment number, title, base units, and base amount</t>
  </si>
  <si>
    <t>Please list equipment already reviewed and approved by the Mayor's Budget Office, the Budget and Legislative Analyst, and the Board of Supervisors</t>
  </si>
  <si>
    <t xml:space="preserve">placeholder - submitted online. See instructions document, Form 6 for details. </t>
  </si>
  <si>
    <t>Form 6: Capital Budget Request Form</t>
  </si>
  <si>
    <t>TOTAL</t>
  </si>
  <si>
    <t xml:space="preserve">Interim Exception? (Y/N) If Yes - Explanation </t>
  </si>
  <si>
    <t>Explanation of Addition or Reduction</t>
  </si>
  <si>
    <t>FTE Count</t>
  </si>
  <si>
    <t>Total Salary and Fringe Amount</t>
  </si>
  <si>
    <t>Does this change result in a layoff (Y/N)</t>
  </si>
  <si>
    <t>Position Status Indicator</t>
  </si>
  <si>
    <t>Title</t>
  </si>
  <si>
    <t>Reference Number</t>
  </si>
  <si>
    <t>Position Action Indicator</t>
  </si>
  <si>
    <t>Budget System Report 15.40.025</t>
  </si>
  <si>
    <t xml:space="preserve">New positions should be budgeted at .77 FTE in their first year unless you are requesting an interim exception </t>
  </si>
  <si>
    <t>Please explain all position changes and indicate if the change will result in a layoff. (Report will automatically sort by Position Action Indicator)</t>
  </si>
  <si>
    <t>Please indicate if you have no legislation in the box at the top of the form.</t>
  </si>
  <si>
    <t>NOTES:</t>
  </si>
  <si>
    <t>City Attorney Contact</t>
  </si>
  <si>
    <t>Includes Fee (Yes/No)</t>
  </si>
  <si>
    <t>General Fund Impact?  
(Y/N)</t>
  </si>
  <si>
    <t>Description of Local Legislation</t>
  </si>
  <si>
    <r>
      <t xml:space="preserve">My department does </t>
    </r>
    <r>
      <rPr>
        <b/>
        <sz val="11"/>
        <rFont val="Arial"/>
        <family val="2"/>
      </rPr>
      <t>not</t>
    </r>
    <r>
      <rPr>
        <sz val="11"/>
        <rFont val="Arial"/>
        <family val="2"/>
      </rPr>
      <t xml:space="preserve"> require any legislation to be filed with either year's budget.</t>
    </r>
  </si>
  <si>
    <t>"x" if affirmation is true</t>
  </si>
  <si>
    <t>Affirmation</t>
  </si>
  <si>
    <t>Total # Years</t>
  </si>
  <si>
    <t>End (MM/DD/YY)</t>
  </si>
  <si>
    <t>Start (MM/DD/YY)</t>
  </si>
  <si>
    <t>Brief Explanation of Service Impact</t>
  </si>
  <si>
    <t>Change Contract Hours</t>
  </si>
  <si>
    <t>Net Change GFS           (D - C)</t>
  </si>
  <si>
    <t>Net Change Total             (B - A)</t>
  </si>
  <si>
    <t>Total Contract Hours</t>
  </si>
  <si>
    <t>Total GF Support (D)</t>
  </si>
  <si>
    <t>% GFS</t>
  </si>
  <si>
    <t>Proposed Budget Amount (B)</t>
  </si>
  <si>
    <t xml:space="preserve">Total GF Support (C) </t>
  </si>
  <si>
    <t>Original Budget Amount (A)</t>
  </si>
  <si>
    <t xml:space="preserve">Contract Term  </t>
  </si>
  <si>
    <t># Units</t>
  </si>
  <si>
    <t>Type of Unit (e.g. licenses, widgets, etc.)</t>
  </si>
  <si>
    <t>Brief Service/ Product Description</t>
  </si>
  <si>
    <t>Non-Profit (Y/N)</t>
  </si>
  <si>
    <t>Contractor Name</t>
  </si>
  <si>
    <t xml:space="preserve">Changes 
(year over year) </t>
  </si>
  <si>
    <t>Data Processing Equipment - Lease/Purchase-Initial</t>
  </si>
  <si>
    <t>Software Licensing Fees</t>
  </si>
  <si>
    <t>Data Processing Equipment</t>
  </si>
  <si>
    <t>Data Processing Equipment Rental</t>
  </si>
  <si>
    <t>Data Bases - Library Only</t>
  </si>
  <si>
    <t>DP/WP (Data Processing/Word Processing) Equipment Maintenance</t>
  </si>
  <si>
    <t>Data Processing Supplies</t>
  </si>
  <si>
    <t>Systems Consulting Services</t>
  </si>
  <si>
    <t>* For ICT contracts list one of the Subobjects below to capture all IT related appropriations and expenditures:</t>
  </si>
  <si>
    <t>Changes</t>
  </si>
  <si>
    <t>FY 2017-18 Changes - Contract Description</t>
  </si>
  <si>
    <t>Email:</t>
  </si>
  <si>
    <t>Phone:</t>
  </si>
  <si>
    <t>Name:</t>
  </si>
  <si>
    <r>
      <rPr>
        <b/>
        <i/>
        <sz val="10"/>
        <color indexed="8"/>
        <rFont val="Arial"/>
        <family val="2"/>
      </rPr>
      <t>Contract Cost Contact</t>
    </r>
    <r>
      <rPr>
        <sz val="10"/>
        <color indexed="8"/>
        <rFont val="Arial"/>
        <family val="2"/>
      </rPr>
      <t>, if different from Department contact</t>
    </r>
  </si>
  <si>
    <t xml:space="preserve">Departmental Contact </t>
  </si>
  <si>
    <r>
      <t xml:space="preserve">City Savings from Contracting Out, </t>
    </r>
    <r>
      <rPr>
        <sz val="10"/>
        <color indexed="8"/>
        <rFont val="Arial"/>
        <family val="2"/>
      </rPr>
      <t>Savings/(Cost)</t>
    </r>
  </si>
  <si>
    <t xml:space="preserve">Contract Monitoring  </t>
  </si>
  <si>
    <t>Contract Cost</t>
  </si>
  <si>
    <t>Additional City Costs</t>
  </si>
  <si>
    <t>Total Fringe Benefits</t>
  </si>
  <si>
    <t xml:space="preserve">Total Other Pay </t>
  </si>
  <si>
    <t xml:space="preserve">Total Annual Salary </t>
  </si>
  <si>
    <t xml:space="preserve">high range </t>
  </si>
  <si>
    <t xml:space="preserve">low range </t>
  </si>
  <si>
    <t xml:space="preserve">PROP J ANALYSIS SUMMARY </t>
  </si>
  <si>
    <t>Please Fill Out Highlighted Areas Only.</t>
  </si>
  <si>
    <t>&lt;List any other comments or assumptions&gt;</t>
  </si>
  <si>
    <t>4.  Fixed fringe benefits consist of health and dental rates plus an estimate of dependent coverage.</t>
  </si>
  <si>
    <t>3.  Variable fringe benefits consist of Social Security, Medicare, employer retirement, employee retirement pick-up and long-term disability, where applicable.</t>
  </si>
  <si>
    <t>1.  FY XXXX would be/was the first year these services are/were contracted out.</t>
  </si>
  <si>
    <t xml:space="preserve"> </t>
  </si>
  <si>
    <t>Comments/Assumptions:</t>
  </si>
  <si>
    <t>% of Savings to City Cost</t>
  </si>
  <si>
    <t>ESTIMATED SAVINGS</t>
  </si>
  <si>
    <t>LESS:  ESTIMATED TOTAL CONTRACT COST</t>
  </si>
  <si>
    <t>ESTIMATED TOTAL CITY COST</t>
  </si>
  <si>
    <t>Total Capital &amp; Operating</t>
  </si>
  <si>
    <t>FRINGE BENEFITS</t>
  </si>
  <si>
    <t>Total Salary Costs</t>
  </si>
  <si>
    <t>Other Pay (if applicable)</t>
  </si>
  <si>
    <t>n/a</t>
  </si>
  <si>
    <t>Overtime Pay (if applicable)</t>
  </si>
  <si>
    <t>Night / Shift Differential (if applicable)</t>
  </si>
  <si>
    <t>Holiday Pay (if applicable)</t>
  </si>
  <si>
    <t>Y</t>
  </si>
  <si>
    <t>S</t>
  </si>
  <si>
    <t>Fixed ($)</t>
  </si>
  <si>
    <t>Variable High ($)</t>
  </si>
  <si>
    <t>Variable Low ($)</t>
  </si>
  <si>
    <t>Variable Rate (%)</t>
  </si>
  <si>
    <t>Union</t>
  </si>
  <si>
    <t>Retirement Indicator</t>
  </si>
  <si>
    <t>High</t>
  </si>
  <si>
    <t>Low</t>
  </si>
  <si>
    <t>Bi-Weekly Rate</t>
  </si>
  <si>
    <t># of Full Time Equivalent Positions</t>
  </si>
  <si>
    <t>Class</t>
  </si>
  <si>
    <t>PROJECTED PERSONNEL COSTS</t>
  </si>
  <si>
    <t>Fringe Benefits:</t>
  </si>
  <si>
    <t>ESTIMATED CITY COSTS:</t>
  </si>
  <si>
    <t>To Be Completed by Controller's Office:</t>
  </si>
  <si>
    <r>
      <t xml:space="preserve">COMPARATIVE COSTS OF CONTRACTING VS. IN-HOUSE SERVICES </t>
    </r>
    <r>
      <rPr>
        <sz val="8"/>
        <rFont val="Arial"/>
        <family val="2"/>
      </rPr>
      <t xml:space="preserve"> (1) (2)</t>
    </r>
  </si>
  <si>
    <t>For updated retirement rate information, please see Appendix A of the instructions document.</t>
  </si>
  <si>
    <t>4. If contract cost is based on RFP, was the RFP for comparable services?  Was RFP for San Francisco?</t>
  </si>
  <si>
    <t>3. What year is your data from?</t>
  </si>
  <si>
    <t>2. What is the source of data used to calculate the contract cost?</t>
  </si>
  <si>
    <t>4)</t>
  </si>
  <si>
    <t>3)</t>
  </si>
  <si>
    <t>2)</t>
  </si>
  <si>
    <t>1)</t>
  </si>
  <si>
    <t>Include any private wage rates, population estimates, square footage estimates or other data used in calculating your contract cost.</t>
  </si>
  <si>
    <r>
      <t xml:space="preserve">1. </t>
    </r>
    <r>
      <rPr>
        <b/>
        <u/>
        <sz val="10"/>
        <color indexed="8"/>
        <rFont val="Arial"/>
        <family val="2"/>
      </rPr>
      <t>List all assumptions</t>
    </r>
    <r>
      <rPr>
        <b/>
        <sz val="10"/>
        <color indexed="8"/>
        <rFont val="Arial"/>
        <family val="2"/>
      </rPr>
      <t xml:space="preserve"> made in calculating contract cost.</t>
    </r>
  </si>
  <si>
    <t>Please show all calculations made to estimate contract cost. Describe assumptions and source of data above.</t>
  </si>
  <si>
    <t>Biweekly Rate</t>
  </si>
  <si>
    <t># of FTEs</t>
  </si>
  <si>
    <t>Contract Cost Calculation:</t>
  </si>
  <si>
    <t>Salary:</t>
  </si>
  <si>
    <t>Does/would contract require monitoring? If yes, fill out the details below. If not, explain why.</t>
  </si>
  <si>
    <t>Contract Monitoring Costs:</t>
  </si>
  <si>
    <t>Contract Cost Details</t>
  </si>
  <si>
    <t>7.  The Estimated Contract Cost for annual service is based upon contractor's bid for services and contract monitoring costs.</t>
  </si>
  <si>
    <t>6.  Capital &amp; operating costs for vehicles has been estimated based upon IRS mileage standards.</t>
  </si>
  <si>
    <t>5. Classification has been abolished; this analysis assumes the class would be reestablished with a compensation rate equivalent to related classes, estimated to be at 80% of the Transit Operator class.</t>
  </si>
  <si>
    <t>2.  Salary levels reflect proposed salary rates effective July 1, 2013. Costs are represented as annual 12 month costs.</t>
  </si>
  <si>
    <t>1.  FY 1983-84 was the first year these services were contracted out.</t>
  </si>
  <si>
    <r>
      <t xml:space="preserve">LESS:  ESTIMATED TOTAL CONTRACT COST </t>
    </r>
    <r>
      <rPr>
        <sz val="8"/>
        <rFont val="Arial"/>
        <family val="2"/>
      </rPr>
      <t>(7)</t>
    </r>
  </si>
  <si>
    <t>Claims</t>
  </si>
  <si>
    <t>364 2-Way Radios</t>
  </si>
  <si>
    <t>155 Vans</t>
  </si>
  <si>
    <t>200 Autos</t>
  </si>
  <si>
    <r>
      <t>ADDITIONAL CITY COSTS</t>
    </r>
    <r>
      <rPr>
        <u/>
        <sz val="8"/>
        <rFont val="Arial"/>
        <family val="2"/>
      </rPr>
      <t xml:space="preserve"> (6)</t>
    </r>
  </si>
  <si>
    <r>
      <t>Fixed Fringes</t>
    </r>
    <r>
      <rPr>
        <sz val="8"/>
        <rFont val="Arial"/>
        <family val="2"/>
      </rPr>
      <t xml:space="preserve"> (5)</t>
    </r>
  </si>
  <si>
    <r>
      <t xml:space="preserve">Variable Fringes </t>
    </r>
    <r>
      <rPr>
        <sz val="8"/>
        <color indexed="8"/>
        <rFont val="Arial"/>
        <family val="2"/>
      </rPr>
      <t>(4)</t>
    </r>
  </si>
  <si>
    <t>Night / Shift Differential</t>
  </si>
  <si>
    <t>Holiday Pay</t>
  </si>
  <si>
    <t>Senior Eligibility Worker</t>
  </si>
  <si>
    <t>Senior Clerk Typist</t>
  </si>
  <si>
    <t>Transit Supervisor</t>
  </si>
  <si>
    <t>Transit Manager I</t>
  </si>
  <si>
    <t>Transit Manager II</t>
  </si>
  <si>
    <t>Transit Car Cleaner</t>
  </si>
  <si>
    <t>Auto Service Worker</t>
  </si>
  <si>
    <t>Auto Mechanic</t>
  </si>
  <si>
    <t>Auto Mechanic Assistant Supervisor</t>
  </si>
  <si>
    <r>
      <t>Chauffeur</t>
    </r>
    <r>
      <rPr>
        <sz val="8"/>
        <rFont val="Arial"/>
        <family val="2"/>
      </rPr>
      <t xml:space="preserve">  (3)</t>
    </r>
  </si>
  <si>
    <t>Transit Operators</t>
  </si>
  <si>
    <t>PARATRANSIT SERVICES</t>
  </si>
  <si>
    <t>MUNICIPAL TRANSPORTATION AGENCY</t>
  </si>
  <si>
    <t>Kelly Kirkpatrick</t>
  </si>
  <si>
    <t>Department on the Status of Women</t>
  </si>
  <si>
    <t>WOM</t>
  </si>
  <si>
    <t>War Memorial</t>
  </si>
  <si>
    <t>WAR</t>
  </si>
  <si>
    <t>Theresa Kao</t>
  </si>
  <si>
    <t>County Office of Education</t>
  </si>
  <si>
    <t>USD</t>
  </si>
  <si>
    <t>General Fund Unallocated</t>
  </si>
  <si>
    <t>UNA</t>
  </si>
  <si>
    <t>Treasurer / Tax Collector</t>
  </si>
  <si>
    <t>TTX</t>
  </si>
  <si>
    <t>General Services Agency - Technology</t>
  </si>
  <si>
    <t>TIS</t>
  </si>
  <si>
    <t>Sheriff’s Department</t>
  </si>
  <si>
    <t>SHF</t>
  </si>
  <si>
    <t>Ted Conrad</t>
  </si>
  <si>
    <t>Academy of Sciences</t>
  </si>
  <si>
    <t>SCI</t>
  </si>
  <si>
    <t>Jay Liao</t>
  </si>
  <si>
    <t>Rent Arbitration Board</t>
  </si>
  <si>
    <t>RNT</t>
  </si>
  <si>
    <t>Carol Lu</t>
  </si>
  <si>
    <t>Retirement System</t>
  </si>
  <si>
    <t>RET</t>
  </si>
  <si>
    <t>Elections</t>
  </si>
  <si>
    <t>REG</t>
  </si>
  <si>
    <t>Recreation &amp; Park</t>
  </si>
  <si>
    <t>REC</t>
  </si>
  <si>
    <t xml:space="preserve">   PUC - Water</t>
  </si>
  <si>
    <t>PUC-WTR</t>
  </si>
  <si>
    <t xml:space="preserve">   PUC - Hetch Hetchy</t>
  </si>
  <si>
    <t>PUC-HHP</t>
  </si>
  <si>
    <t xml:space="preserve">   PUC - Clean Water</t>
  </si>
  <si>
    <t>PUC-CWP</t>
  </si>
  <si>
    <t>Public Utilities Commission</t>
  </si>
  <si>
    <t>PUC-PUC</t>
  </si>
  <si>
    <t>Port</t>
  </si>
  <si>
    <t>PRT</t>
  </si>
  <si>
    <t>Police Department</t>
  </si>
  <si>
    <t>POL</t>
  </si>
  <si>
    <t>Public Defender</t>
  </si>
  <si>
    <t>PDR</t>
  </si>
  <si>
    <t>Board of Appeals</t>
  </si>
  <si>
    <t>PAB</t>
  </si>
  <si>
    <t>Mayor</t>
  </si>
  <si>
    <t>MYR</t>
  </si>
  <si>
    <t>MTA - Parking and Traffic</t>
  </si>
  <si>
    <t>MTA-PTC</t>
  </si>
  <si>
    <t>Municipal Transportation Agency (MTA)</t>
  </si>
  <si>
    <t>MTA-DPT</t>
  </si>
  <si>
    <t>Law Library</t>
  </si>
  <si>
    <t>LLB</t>
  </si>
  <si>
    <t>Public Library</t>
  </si>
  <si>
    <t>LIB</t>
  </si>
  <si>
    <t>Juvenile Probation</t>
  </si>
  <si>
    <t>JUV</t>
  </si>
  <si>
    <t>Health Service System</t>
  </si>
  <si>
    <t>HSS</t>
  </si>
  <si>
    <t>Human Resources</t>
  </si>
  <si>
    <t>HRD</t>
  </si>
  <si>
    <t>Human Rights Commission</t>
  </si>
  <si>
    <t>HRC</t>
  </si>
  <si>
    <t>General City Responsibility</t>
  </si>
  <si>
    <t>GEN</t>
  </si>
  <si>
    <t>Fire Department</t>
  </si>
  <si>
    <t>FIR</t>
  </si>
  <si>
    <t>Fine Arts Museum</t>
  </si>
  <si>
    <t>FAM</t>
  </si>
  <si>
    <t>Ethics Commission</t>
  </si>
  <si>
    <t>ETH</t>
  </si>
  <si>
    <t>Environment</t>
  </si>
  <si>
    <t>ENV</t>
  </si>
  <si>
    <t>Economic &amp; Workforce Development</t>
  </si>
  <si>
    <t>ECN</t>
  </si>
  <si>
    <t>Emergency Communications</t>
  </si>
  <si>
    <t>ECD</t>
  </si>
  <si>
    <t>Human Services Agency</t>
  </si>
  <si>
    <t>DSS-DSS</t>
  </si>
  <si>
    <t>General Services Agency - Public Works</t>
  </si>
  <si>
    <t>DPW</t>
  </si>
  <si>
    <t>Department of Public Health</t>
  </si>
  <si>
    <t>DPH</t>
  </si>
  <si>
    <t>Department of Building Inspection</t>
  </si>
  <si>
    <t>DBI</t>
  </si>
  <si>
    <t>District Attorney</t>
  </si>
  <si>
    <t>DAT</t>
  </si>
  <si>
    <t>Child Support Services</t>
  </si>
  <si>
    <t>CSS</t>
  </si>
  <si>
    <t>Civil Service Commission</t>
  </si>
  <si>
    <t>CSC</t>
  </si>
  <si>
    <t>Superior Court</t>
  </si>
  <si>
    <t>CRT</t>
  </si>
  <si>
    <t>City Planning</t>
  </si>
  <si>
    <t>CPC</t>
  </si>
  <si>
    <t>Controller</t>
  </si>
  <si>
    <t>CON</t>
  </si>
  <si>
    <t>Children, Youth &amp; Their Families</t>
  </si>
  <si>
    <t>CHF</t>
  </si>
  <si>
    <t>Children &amp; Families Commission</t>
  </si>
  <si>
    <t>CFC</t>
  </si>
  <si>
    <t>Melissa Whitehouse</t>
  </si>
  <si>
    <t>City Attorney</t>
  </si>
  <si>
    <t>CAT</t>
  </si>
  <si>
    <t>Board of Supervisors</t>
  </si>
  <si>
    <t>BOS</t>
  </si>
  <si>
    <t>Assessor/Recorder</t>
  </si>
  <si>
    <t>ASR</t>
  </si>
  <si>
    <t>Arts Commission</t>
  </si>
  <si>
    <t>ART</t>
  </si>
  <si>
    <t>Airport</t>
  </si>
  <si>
    <t>AIR</t>
  </si>
  <si>
    <t>(415) 554-7647</t>
  </si>
  <si>
    <t>(415) 554-6216</t>
  </si>
  <si>
    <t>Adult Probation</t>
  </si>
  <si>
    <t>ADP</t>
  </si>
  <si>
    <t>(415) 554-5247</t>
  </si>
  <si>
    <t>(415) 554-6125</t>
  </si>
  <si>
    <t xml:space="preserve">   Admin. Services - Office of Contract Admin.</t>
  </si>
  <si>
    <t>ADM-OCA</t>
  </si>
  <si>
    <t>(415) 554-5159</t>
  </si>
  <si>
    <t xml:space="preserve">   Admin. Services - Medical Examiner</t>
  </si>
  <si>
    <t>ADM-CME</t>
  </si>
  <si>
    <t>(415) 554-6485</t>
  </si>
  <si>
    <t xml:space="preserve">   Admin. Services - Convention Facilities</t>
  </si>
  <si>
    <t>ADM-CFM</t>
  </si>
  <si>
    <t>(415) 554-5253</t>
  </si>
  <si>
    <t xml:space="preserve">   Admin. Services - Animal Care &amp; Control</t>
  </si>
  <si>
    <t>ADM-ANC</t>
  </si>
  <si>
    <t>(415) 554-7535</t>
  </si>
  <si>
    <t>(415) 554-6617</t>
  </si>
  <si>
    <t xml:space="preserve">   Admin. Services - Consumer Assurance</t>
  </si>
  <si>
    <t>ADM-AGW</t>
  </si>
  <si>
    <t>(415) 554-6253</t>
  </si>
  <si>
    <t>General Services Agency - Administrative Svcs</t>
  </si>
  <si>
    <t>ADM-ADM</t>
  </si>
  <si>
    <t>(415) 554-4792</t>
  </si>
  <si>
    <t>Michelle Allersma</t>
  </si>
  <si>
    <t>Asian Art Museum</t>
  </si>
  <si>
    <t>AAM</t>
  </si>
  <si>
    <t>Controller's Budget Office</t>
  </si>
  <si>
    <t>Mayor's Budget Office</t>
  </si>
  <si>
    <t>Mayor's Office</t>
  </si>
  <si>
    <t>Controller's Office</t>
  </si>
  <si>
    <t>Department Name</t>
  </si>
  <si>
    <t>Code</t>
  </si>
  <si>
    <t>Dept. #</t>
  </si>
  <si>
    <t>Office of Community Investment and Infrastructure</t>
  </si>
  <si>
    <t>Treasure Island Development Authority</t>
  </si>
  <si>
    <t>***NOTE ALL VEHICLE REQUESTS WILL BE REVIEWED BY FLEET MANAGEMENT***</t>
  </si>
  <si>
    <t>Brief  Description</t>
  </si>
  <si>
    <t>BUDGET TABLE 4A: EQUIPMENT FUNDED DURING LAST YEAR'S BUDGET PROCESS</t>
  </si>
  <si>
    <t xml:space="preserve">DEPARTMENTS ARE REMINDED TO VISIT THE VIRTUAL WAREHOUSE BEFORE REQUESTING NEW EQUIPMENT. </t>
  </si>
  <si>
    <t>BUDGET FORM 3C: Position Changes</t>
  </si>
  <si>
    <t>Form 3C: Describe all Position Changes</t>
  </si>
  <si>
    <t>EQUIPMENT: Items that are $5,000 or more and have a useful life of three years or more. Items failing to meet either threshold should be budgeted in materials and supplies and should not be included on this form.</t>
  </si>
  <si>
    <t>Department Pair</t>
  </si>
  <si>
    <t>Performing Dept</t>
  </si>
  <si>
    <t>Requesting Dept</t>
  </si>
  <si>
    <t xml:space="preserve">Select 'Show Variances Only' </t>
  </si>
  <si>
    <t xml:space="preserve">Run the report for your department  </t>
  </si>
  <si>
    <t>Request Date:</t>
  </si>
  <si>
    <t xml:space="preserve">                                           DATE</t>
  </si>
  <si>
    <t>Requestor's Fax #:</t>
  </si>
  <si>
    <t>ONLINE FAMIS UPDATED ________________</t>
  </si>
  <si>
    <t>Requestor's Phone #:</t>
  </si>
  <si>
    <t>APPROVED BY:</t>
  </si>
  <si>
    <t xml:space="preserve">  </t>
  </si>
  <si>
    <t>APPROVED BY ________________________</t>
  </si>
  <si>
    <t xml:space="preserve">PREPARED BY (Requestor): </t>
  </si>
  <si>
    <t>CONTROLLER'S OFFICE</t>
  </si>
  <si>
    <t>END:</t>
  </si>
  <si>
    <r>
      <t>ACTUAL DATES</t>
    </r>
    <r>
      <rPr>
        <sz val="8"/>
        <color indexed="10"/>
        <rFont val="Arial"/>
        <family val="2"/>
      </rPr>
      <t>(mm/dd/yyyy)</t>
    </r>
    <r>
      <rPr>
        <sz val="8"/>
        <rFont val="Arial"/>
        <family val="2"/>
      </rPr>
      <t>:</t>
    </r>
    <r>
      <rPr>
        <b/>
        <sz val="9"/>
        <color indexed="62"/>
        <rFont val="Arial"/>
        <family val="2"/>
      </rPr>
      <t>START:</t>
    </r>
  </si>
  <si>
    <r>
      <t>PLAN DATES</t>
    </r>
    <r>
      <rPr>
        <sz val="8"/>
        <color indexed="10"/>
        <rFont val="Arial"/>
        <family val="2"/>
      </rPr>
      <t>(mm/dd/yyyy)</t>
    </r>
    <r>
      <rPr>
        <sz val="8"/>
        <rFont val="Arial"/>
        <family val="2"/>
      </rPr>
      <t xml:space="preserve">:       </t>
    </r>
    <r>
      <rPr>
        <b/>
        <sz val="9"/>
        <color indexed="62"/>
        <rFont val="Arial"/>
        <family val="2"/>
      </rPr>
      <t>START:</t>
    </r>
  </si>
  <si>
    <t xml:space="preserve"> PRJ COMPL IND</t>
  </si>
  <si>
    <t xml:space="preserve"> BILLING IND</t>
  </si>
  <si>
    <t xml:space="preserve">       IDC REIMBURSEMENT</t>
  </si>
  <si>
    <t xml:space="preserve">       FEDERAL CATALOG</t>
  </si>
  <si>
    <t xml:space="preserve">       DONOR AGENCY</t>
  </si>
  <si>
    <t xml:space="preserve">       RESPONSIBLE PERSON</t>
  </si>
  <si>
    <t xml:space="preserve">       LOCATION</t>
  </si>
  <si>
    <t>PP</t>
  </si>
  <si>
    <t xml:space="preserve">       CONTTP /FNDS CTL</t>
  </si>
  <si>
    <t>C=Capital   F=Facilities Maint   P=Programmatic    W=Work Order</t>
  </si>
  <si>
    <t xml:space="preserve">       PROJECT TYPE</t>
  </si>
  <si>
    <t>(Fields below this available if value = "N")</t>
  </si>
  <si>
    <t>LOWER LEVEL REQUIRED (Y/N)</t>
  </si>
  <si>
    <r>
      <t xml:space="preserve">TITLE </t>
    </r>
    <r>
      <rPr>
        <i/>
        <sz val="9"/>
        <color indexed="10"/>
        <rFont val="Arial"/>
        <family val="2"/>
      </rPr>
      <t>(up to 40 char)</t>
    </r>
  </si>
  <si>
    <t>must be 6 characters (includes DTL1 &amp; DTL2&amp;DTL3)</t>
  </si>
  <si>
    <r>
      <t xml:space="preserve">PROJECT DTL3 </t>
    </r>
    <r>
      <rPr>
        <i/>
        <sz val="9"/>
        <color indexed="23"/>
        <rFont val="Arial"/>
        <family val="2"/>
      </rPr>
      <t>(TASK) - 6 char FULL DTL :includes DTL1 , DTl2 &amp; DtL3</t>
    </r>
  </si>
  <si>
    <t>must be 4 characters (includes DTL1 &amp; DTL2)</t>
  </si>
  <si>
    <r>
      <t xml:space="preserve">PROJECT DTL2 </t>
    </r>
    <r>
      <rPr>
        <i/>
        <sz val="9"/>
        <color indexed="23"/>
        <rFont val="Arial"/>
        <family val="2"/>
      </rPr>
      <t>(ACTIVITY) - 4 char (includes DTL1 &amp; DTL2)</t>
    </r>
  </si>
  <si>
    <r>
      <t xml:space="preserve">PROJECT DTL1 </t>
    </r>
    <r>
      <rPr>
        <i/>
        <sz val="10"/>
        <color indexed="10"/>
        <rFont val="Arial"/>
        <family val="2"/>
      </rPr>
      <t>(PHASE) - 2 char</t>
    </r>
  </si>
  <si>
    <r>
      <rPr>
        <b/>
        <sz val="10"/>
        <color indexed="10"/>
        <rFont val="Arial"/>
        <family val="2"/>
      </rPr>
      <t>(Note:</t>
    </r>
    <r>
      <rPr>
        <sz val="10"/>
        <color indexed="10"/>
        <rFont val="Arial"/>
        <family val="2"/>
      </rPr>
      <t xml:space="preserve"> the lengths can not exceed the limit or your request will not be processed).</t>
    </r>
  </si>
  <si>
    <r>
      <rPr>
        <b/>
        <sz val="10"/>
        <rFont val="Arial"/>
        <family val="2"/>
      </rPr>
      <t>char count</t>
    </r>
    <r>
      <rPr>
        <b/>
        <sz val="10"/>
        <color indexed="10"/>
        <rFont val="Arial"/>
        <family val="2"/>
      </rPr>
      <t xml:space="preserve"> </t>
    </r>
  </si>
  <si>
    <t>PROJECT (6 char)</t>
  </si>
  <si>
    <t>controller's office use</t>
  </si>
  <si>
    <t>PROJ #</t>
  </si>
  <si>
    <t>DP CODE</t>
  </si>
  <si>
    <t>TYPE</t>
  </si>
  <si>
    <t>VALUE</t>
  </si>
  <si>
    <t>FIELD</t>
  </si>
  <si>
    <t xml:space="preserve"> Delete</t>
  </si>
  <si>
    <t xml:space="preserve"> Modify</t>
  </si>
  <si>
    <t>Purpose (if this project is of Project Type C: Capital Project):  ______</t>
  </si>
  <si>
    <t>Add</t>
  </si>
  <si>
    <t>Project must at least have 1 detail (or 8-char in length)</t>
  </si>
  <si>
    <t>PROJECTS</t>
  </si>
  <si>
    <t>ONLINE FAMIS TABLE MAINTENANCE FORM</t>
  </si>
  <si>
    <t>CITY AND COUNTY OF SAN FRANCISCO</t>
  </si>
  <si>
    <t>ONLINE FAMIS Input Screen FAML5300</t>
  </si>
  <si>
    <t>FAX # ______________________</t>
  </si>
  <si>
    <t xml:space="preserve">                                                                     DATE</t>
  </si>
  <si>
    <t xml:space="preserve">                        DATE</t>
  </si>
  <si>
    <t>PHONE # ____________________</t>
  </si>
  <si>
    <t>ONLINE FAMIS UPDATED _______________________</t>
  </si>
  <si>
    <t>ONLINE FAMIS UPDATED __________________</t>
  </si>
  <si>
    <t>APPROVED BY_____________________</t>
  </si>
  <si>
    <t xml:space="preserve">                       DATE</t>
  </si>
  <si>
    <t>APPROVED BY _______________________________</t>
  </si>
  <si>
    <t>APPROVED BY ___________________________</t>
  </si>
  <si>
    <t>PREPARED BY _____________________</t>
  </si>
  <si>
    <t>DEPARTMENT ______________________</t>
  </si>
  <si>
    <t>* Contact Controller's GFD</t>
  </si>
  <si>
    <t>END DATE  (MMDDYY)</t>
  </si>
  <si>
    <t>START DATE (MMDDYY)</t>
  </si>
  <si>
    <t>CASH CONTROL</t>
  </si>
  <si>
    <t>SPEND PLAN CONTROL</t>
  </si>
  <si>
    <t>ALLOTMENT CONTROL</t>
  </si>
  <si>
    <t>SUB-OBJECT</t>
  </si>
  <si>
    <t>USER CODE</t>
  </si>
  <si>
    <t>GRANT DETAIL</t>
  </si>
  <si>
    <t>GRANT</t>
  </si>
  <si>
    <t>PROJECT DETAIL</t>
  </si>
  <si>
    <t>PROJECT</t>
  </si>
  <si>
    <r>
      <t>ORGANIZATION</t>
    </r>
    <r>
      <rPr>
        <b/>
        <sz val="7"/>
        <rFont val="Arial"/>
        <family val="2"/>
      </rPr>
      <t xml:space="preserve"> </t>
    </r>
  </si>
  <si>
    <r>
      <t>DEPT. ACTIVITY</t>
    </r>
    <r>
      <rPr>
        <b/>
        <sz val="7"/>
        <rFont val="Arial"/>
        <family val="2"/>
      </rPr>
      <t xml:space="preserve"> </t>
    </r>
  </si>
  <si>
    <t xml:space="preserve">PROGRAM </t>
  </si>
  <si>
    <r>
      <t>SUBFUND</t>
    </r>
    <r>
      <rPr>
        <b/>
        <sz val="7"/>
        <rFont val="Arial"/>
        <family val="2"/>
      </rPr>
      <t xml:space="preserve"> </t>
    </r>
  </si>
  <si>
    <r>
      <t>FUND</t>
    </r>
    <r>
      <rPr>
        <b/>
        <sz val="7"/>
        <rFont val="Arial"/>
        <family val="2"/>
      </rPr>
      <t xml:space="preserve"> </t>
    </r>
  </si>
  <si>
    <r>
      <t>FUND TYPE</t>
    </r>
    <r>
      <rPr>
        <b/>
        <sz val="7"/>
        <rFont val="Arial"/>
        <family val="2"/>
      </rPr>
      <t xml:space="preserve"> </t>
    </r>
  </si>
  <si>
    <t>TITLE (40)</t>
  </si>
  <si>
    <r>
      <t xml:space="preserve">INDEX CODE </t>
    </r>
    <r>
      <rPr>
        <b/>
        <sz val="7"/>
        <rFont val="Arial"/>
        <family val="2"/>
      </rPr>
      <t xml:space="preserve"> </t>
    </r>
  </si>
  <si>
    <t>TITLE</t>
  </si>
  <si>
    <t>* Delete</t>
  </si>
  <si>
    <t>* Modify</t>
  </si>
  <si>
    <t>INDEX CODE</t>
  </si>
  <si>
    <t xml:space="preserve">Please identify major changes in department budget submission including your departments target proposal of 1.5% in each year.  </t>
  </si>
  <si>
    <t>FY 2017-18 Uses</t>
  </si>
  <si>
    <t>Resulting FY 2017-18
Revenue Increase/ (Decrease) 
or Expenditure Savings/ (Cost)</t>
  </si>
  <si>
    <t>Annualized FY 2018-19 
Revenue Increase/ (Decrease) 
or Expenditure Savings/ (Cost)</t>
  </si>
  <si>
    <t>Manual Entry</t>
  </si>
  <si>
    <t>BUDGET FORM 7A: Major Contract Changes (non-ICT)</t>
  </si>
  <si>
    <t>BUDGET FORM 7B: Changes for Enterprise IT and Telecom Contracts for Procurements and Services</t>
  </si>
  <si>
    <t>BUDGET FORM 8A: Project Code Request</t>
  </si>
  <si>
    <t>by Controller’s Office.  Following completion, email form to your Controller’s Office Fund Accountant.</t>
  </si>
  <si>
    <r>
      <rPr>
        <b/>
        <sz val="11"/>
        <rFont val="Arial"/>
        <family val="2"/>
      </rPr>
      <t>To Be Completed By</t>
    </r>
    <r>
      <rPr>
        <sz val="11"/>
        <rFont val="Arial"/>
        <family val="2"/>
      </rPr>
      <t>: All Departments requiring Controller’s Office new FAMIS project code setup.</t>
    </r>
  </si>
  <si>
    <r>
      <rPr>
        <b/>
        <sz val="11"/>
        <rFont val="Arial"/>
        <family val="2"/>
      </rPr>
      <t>Instructions:</t>
    </r>
    <r>
      <rPr>
        <sz val="11"/>
        <rFont val="Arial"/>
        <family val="2"/>
      </rPr>
      <t xml:space="preserve"> This form should be completed when requesting new project codes to be added to FAMIS </t>
    </r>
  </si>
  <si>
    <t>BUDGET FORM 8B: Index Code Request</t>
  </si>
  <si>
    <r>
      <rPr>
        <b/>
        <sz val="11"/>
        <rFont val="Arial"/>
        <family val="2"/>
      </rPr>
      <t>Instructions:</t>
    </r>
    <r>
      <rPr>
        <sz val="11"/>
        <rFont val="Arial"/>
        <family val="2"/>
      </rPr>
      <t xml:space="preserve"> This form should be completed when requesting new index codes to be added to FAMIS </t>
    </r>
  </si>
  <si>
    <r>
      <rPr>
        <b/>
        <sz val="11"/>
        <rFont val="Arial"/>
        <family val="2"/>
      </rPr>
      <t>To Be Completed By</t>
    </r>
    <r>
      <rPr>
        <sz val="11"/>
        <rFont val="Arial"/>
        <family val="2"/>
      </rPr>
      <t>: All Departments requiring Controller’s Office new FAMIS index code setup.</t>
    </r>
  </si>
  <si>
    <t>(415) 554-6639</t>
  </si>
  <si>
    <t>Annualized FY 2019-20 
Revenue Increase/ (Decrease) 
or Expenditure Savings/ (Cost)</t>
  </si>
  <si>
    <t>Change in FTEs in 
FY 2018-19</t>
  </si>
  <si>
    <t>FY 2018-19 Uses</t>
  </si>
  <si>
    <t>Inflation Factor for FY 2018-19 Fee Auto Increase as per Code Section **</t>
  </si>
  <si>
    <t>FY 2018-19 Revenue Proposed</t>
  </si>
  <si>
    <t>FY 2018-19 Cost Recovery (Est.)</t>
  </si>
  <si>
    <t>Proposed Fee (FY 2018-19):</t>
  </si>
  <si>
    <t>FY 2018-19 Proposed Fee Increase/Decrease:</t>
  </si>
  <si>
    <t>FY2018-19</t>
  </si>
  <si>
    <t>Estimated Costs Worksheet FY 2018-19</t>
  </si>
  <si>
    <t>FY 2018-19</t>
  </si>
  <si>
    <t>Resulting FY 2018-19
Revenue Increase/ (Decrease) 
or Expenditure Savings/ (Cost)</t>
  </si>
  <si>
    <t>FY 2018-19 Base Budget</t>
  </si>
  <si>
    <t>FY 2018-19 Dept Proposed</t>
  </si>
  <si>
    <t>Change from FY 2018-19 Base Budget</t>
  </si>
  <si>
    <t>FY 2018-19 Changes - Contract Description</t>
  </si>
  <si>
    <t>FY 2017-18 General Fund Uses</t>
  </si>
  <si>
    <t>FY 2017-18 Units (Est.)</t>
  </si>
  <si>
    <t>FY 2017-18
Estimated Cost</t>
  </si>
  <si>
    <t>FY 2017-18 Estimated Cost</t>
  </si>
  <si>
    <r>
      <t xml:space="preserve">ESTIMATED COSTS TO PROVIDE SERVICE - </t>
    </r>
    <r>
      <rPr>
        <b/>
        <sz val="11"/>
        <color rgb="FFFF0000"/>
        <rFont val="Arial"/>
        <family val="2"/>
      </rPr>
      <t>USE WORKSHEET 17-18, BELOW</t>
    </r>
  </si>
  <si>
    <r>
      <t xml:space="preserve">ESTIMATED COSTS TO PROVIDE SERVICE - </t>
    </r>
    <r>
      <rPr>
        <b/>
        <sz val="11"/>
        <color rgb="FFFF0000"/>
        <rFont val="Arial"/>
        <family val="2"/>
      </rPr>
      <t>USE WORKSHEET 18-19, BELOW</t>
    </r>
  </si>
  <si>
    <t>Productive Labor &amp; Benefits (0.75 of 2018-19 Salary &amp; MFB)</t>
  </si>
  <si>
    <t>Leave &amp; Non-Productive Time (0.25 of FY 2018-19 Salary &amp; MFB)</t>
  </si>
  <si>
    <t>FY 2018-19 Revenue Budgeted (A x B)</t>
  </si>
  <si>
    <t>FY 2018-19 Direct &amp; Indirect Costs</t>
  </si>
  <si>
    <t>Proposed FY 2018-19 Contractor Data</t>
  </si>
  <si>
    <t>Raven Anderson</t>
  </si>
  <si>
    <t>Ashley Groffenberger</t>
  </si>
  <si>
    <t>Nereida Heller</t>
  </si>
  <si>
    <t>Chris Muyo</t>
  </si>
  <si>
    <t>Marie Valdez</t>
  </si>
  <si>
    <t>(415) 554-6511</t>
  </si>
  <si>
    <t>(415) 554-5169</t>
  </si>
  <si>
    <t>(415) 554-5965</t>
  </si>
  <si>
    <t>Maggie Han</t>
  </si>
  <si>
    <t>Yuri Hardin</t>
  </si>
  <si>
    <t>Michael Mitton</t>
  </si>
  <si>
    <t>(415) 554-7575</t>
  </si>
  <si>
    <t>(415) 554-6626</t>
  </si>
  <si>
    <t>FY 2017-18 FTE</t>
  </si>
  <si>
    <t>FY 2018-19 General Fund Uses</t>
  </si>
  <si>
    <t>FY2018-19 FTE</t>
  </si>
  <si>
    <t>Change in GF Uses in 
FY 2018-19 (year over year)</t>
  </si>
  <si>
    <t>FY 2019-20 
General Fund Uses</t>
  </si>
  <si>
    <t xml:space="preserve">FY 2019-20 FTE </t>
  </si>
  <si>
    <t>Change in GF FTEs in 
FY 2018-19</t>
  </si>
  <si>
    <t>FY 2019-20 Uses</t>
  </si>
  <si>
    <t>Change in GF Uses in FY 2019-20 (year over year)</t>
  </si>
  <si>
    <t>Change in Uses in FY 2019-20 (year over year)</t>
  </si>
  <si>
    <t>Change in FTEs in 
FY 2019-20</t>
  </si>
  <si>
    <t>On-going or One-Time</t>
  </si>
  <si>
    <t>on-going</t>
  </si>
  <si>
    <t>one-time</t>
  </si>
  <si>
    <t>FY 16-17 Actual</t>
  </si>
  <si>
    <t>FY 17-18 CY Orig Budget</t>
  </si>
  <si>
    <t>FY 17-18 CY Orig Projected</t>
  </si>
  <si>
    <t>FY 18-19 BY Base Budget</t>
  </si>
  <si>
    <t>FY 18-19 BY Dept Proposed</t>
  </si>
  <si>
    <t>Change from FY 18-19 BY Base Budget</t>
  </si>
  <si>
    <t>FY 19-20 BY+1 Dept Proposed</t>
  </si>
  <si>
    <t>Change from FY 18-19 BY Dept Proposed</t>
  </si>
  <si>
    <r>
      <t>CPI will be updated in January</t>
    </r>
    <r>
      <rPr>
        <b/>
        <u/>
        <sz val="11"/>
        <color indexed="12"/>
        <rFont val="Arial"/>
        <family val="2"/>
      </rPr>
      <t xml:space="preserve"> 2018</t>
    </r>
    <r>
      <rPr>
        <b/>
        <sz val="11"/>
        <color indexed="12"/>
        <rFont val="Arial"/>
        <family val="2"/>
      </rPr>
      <t>. Call Controller's Budget Office to confirm CPI before submitting.</t>
    </r>
  </si>
  <si>
    <t>Inflation Factor for FY 2019-20 Fee Auto Increase as per Code Section **</t>
  </si>
  <si>
    <t>FY 2017-18 Fee</t>
  </si>
  <si>
    <t>FY 2017-18 Revenue Budgeted</t>
  </si>
  <si>
    <t>FY 2018-19 Fee **</t>
  </si>
  <si>
    <t>FY 2018-19 Units (Est.)</t>
  </si>
  <si>
    <t>FY 2019-20  Fee **</t>
  </si>
  <si>
    <t>FY 2019-20  Units (Est.)</t>
  </si>
  <si>
    <t>FY 2019-20 Revenue Proposed</t>
  </si>
  <si>
    <t>FY 2019-20 Cost Recovery (Est.)</t>
  </si>
  <si>
    <t>Account Title</t>
  </si>
  <si>
    <t>FY 2017-18 Orig Budget</t>
  </si>
  <si>
    <t>FY 2019-20 Base Budget</t>
  </si>
  <si>
    <t>FY 2019-20 Dept Proposed</t>
  </si>
  <si>
    <t>Change from FY 2019-20 Base Budget</t>
  </si>
  <si>
    <t>FY 2019-20</t>
  </si>
  <si>
    <t>All listed FY 2018-19 equipment should have an equipment number</t>
  </si>
  <si>
    <t>[PS DIVISION CODE + TITLE]</t>
  </si>
  <si>
    <t>Division Title</t>
  </si>
  <si>
    <t>Division  Title</t>
  </si>
  <si>
    <t>** If Auto CPI adjustment = Yes, FY 2018-19 and FY 2019-20 Fee will be automatically generated based on the inflation factor determined by the Controller.</t>
  </si>
  <si>
    <t xml:space="preserve">    If Auto CPI adjustment = No, FY 2018-19 and FY 2019-20 Fee will remain the same as previous year or entered by dept according to Code Authorization.</t>
  </si>
  <si>
    <t xml:space="preserve">PS Fund of Proposed Revenue: </t>
  </si>
  <si>
    <t xml:space="preserve">PS Department of Proposed Revenue: </t>
  </si>
  <si>
    <t xml:space="preserve">PS Authority of Proposed Revenue: </t>
  </si>
  <si>
    <t xml:space="preserve">PS Project of Proposed Revenue: </t>
  </si>
  <si>
    <t>PS Activity of Proposed Revenue:</t>
  </si>
  <si>
    <t xml:space="preserve">PS Account of Proposed Revenue: </t>
  </si>
  <si>
    <t>Current Fee    (FY 2017-18):</t>
  </si>
  <si>
    <t>Proposed Fee (FY 2019-20):</t>
  </si>
  <si>
    <t>FY 2018-19 % Proposed Fee Change from Current Fee:</t>
  </si>
  <si>
    <t>FY 2019-20 % Proposed Fee Change from FY 2017-18 Fee:</t>
  </si>
  <si>
    <t>FY 2019-20 Proposed Fee Increase/Decrease:</t>
  </si>
  <si>
    <t>Estimated Costs Worksheet FY 2019-20</t>
  </si>
  <si>
    <t>FY2019-20</t>
  </si>
  <si>
    <t>FY 2019-20 Revenue Budgeted (A x B)</t>
  </si>
  <si>
    <t>FY 2018-19 Revenue Recovery Rate (C/F)</t>
  </si>
  <si>
    <t>FY 2018-19 Estimated Revenue [ (2) x A ]:</t>
  </si>
  <si>
    <t>FY 2017-18 Estimated Revenue [ (3) x A ]:</t>
  </si>
  <si>
    <t>FY 2018-19 Estimated Revenue Increase/Decrease Based on Proposed Fee [J -K]:</t>
  </si>
  <si>
    <t>FY 2019-20 Revenue Recovery Rate (C/F):</t>
  </si>
  <si>
    <t>FY 2019-20 Estimated Revenue [ (1) x A ]:</t>
  </si>
  <si>
    <t>FY 2019-20 Estimated Revenue Increase/Decrease Based on Proposed Fee [J - K]:</t>
  </si>
  <si>
    <t>Productive Labor &amp; Benefits (0.75 of 2019-20 Salary &amp; MFB)</t>
  </si>
  <si>
    <t>Leave &amp; Non-Productive Time (0.25 of FY 2019-20 Salary &amp; MFB)</t>
  </si>
  <si>
    <t>FY 2019-20 Direct &amp; Indirect Costs</t>
  </si>
  <si>
    <t>Worksheet 18-19</t>
  </si>
  <si>
    <r>
      <t>Note</t>
    </r>
    <r>
      <rPr>
        <sz val="11"/>
        <rFont val="Arial"/>
        <family val="2"/>
      </rPr>
      <t xml:space="preserve">: To submit this information, run the </t>
    </r>
    <r>
      <rPr>
        <b/>
        <sz val="11"/>
        <color rgb="FFFF0000"/>
        <rFont val="Arial"/>
        <family val="2"/>
      </rPr>
      <t>15.40.007</t>
    </r>
    <r>
      <rPr>
        <sz val="11"/>
        <rFont val="Arial"/>
        <family val="2"/>
      </rPr>
      <t xml:space="preserve"> report from the budget system. </t>
    </r>
  </si>
  <si>
    <t>For any proposed changes, fill in the columns for FY 2016-17 Actuals, FY 2017-18 Projection and the explanation of change.</t>
  </si>
  <si>
    <r>
      <t>Note</t>
    </r>
    <r>
      <rPr>
        <sz val="11"/>
        <rFont val="Arial"/>
        <family val="2"/>
      </rPr>
      <t>: To submit this information, please run the</t>
    </r>
    <r>
      <rPr>
        <sz val="11"/>
        <color rgb="FFFF0000"/>
        <rFont val="Arial"/>
        <family val="2"/>
      </rPr>
      <t xml:space="preserve"> </t>
    </r>
    <r>
      <rPr>
        <b/>
        <sz val="11"/>
        <color rgb="FFFF0000"/>
        <rFont val="Arial"/>
        <family val="2"/>
      </rPr>
      <t xml:space="preserve">15.40.005 </t>
    </r>
    <r>
      <rPr>
        <sz val="11"/>
        <color rgb="FFFF0000"/>
        <rFont val="Arial"/>
        <family val="2"/>
      </rPr>
      <t xml:space="preserve">and </t>
    </r>
    <r>
      <rPr>
        <b/>
        <sz val="11"/>
        <color rgb="FFFF0000"/>
        <rFont val="Arial"/>
        <family val="2"/>
      </rPr>
      <t>15.40.006</t>
    </r>
    <r>
      <rPr>
        <sz val="11"/>
        <rFont val="Arial"/>
        <family val="2"/>
      </rPr>
      <t xml:space="preserve"> reports from the budget system and fill in the column for the explanation of change.</t>
    </r>
  </si>
  <si>
    <t>GFS Type</t>
  </si>
  <si>
    <r>
      <t>Please Run Report</t>
    </r>
    <r>
      <rPr>
        <sz val="11"/>
        <color rgb="FFFF0000"/>
        <rFont val="Arial"/>
        <family val="2"/>
      </rPr>
      <t xml:space="preserve"> 15.40.025: Form 7 Position Changes</t>
    </r>
    <r>
      <rPr>
        <sz val="11"/>
        <rFont val="Arial"/>
        <family val="2"/>
      </rPr>
      <t xml:space="preserve"> from the Budget System.  </t>
    </r>
  </si>
  <si>
    <t>RFP in FY17-18 (Y/N)</t>
  </si>
  <si>
    <t>RFP in FY18-19 (Y/N)</t>
  </si>
  <si>
    <t>FY 2017-18 Contractor Data</t>
  </si>
  <si>
    <t>Proposed FY 2019-20 Contractor Data</t>
  </si>
  <si>
    <t>FY 2019-20 Changes - Contract Description</t>
  </si>
  <si>
    <t>Proposed FY 2018-19 
Contractor Data</t>
  </si>
  <si>
    <t>RFP in FY 17-18 (Y/N)</t>
  </si>
  <si>
    <t>RFP in FY 18-19 (Y/N)</t>
  </si>
  <si>
    <t>FISCAL YEAR 2018-19</t>
  </si>
  <si>
    <t>2.  Salary levels reflect proposed salary rates effective July 1, 2018. Costs are represented as annual 12 month costs.</t>
  </si>
  <si>
    <t>Jillian Johnson</t>
  </si>
  <si>
    <t>Marisa Pereira Tully</t>
  </si>
  <si>
    <t>DPA</t>
  </si>
  <si>
    <t>Department of Police Accountability</t>
  </si>
  <si>
    <t>OCII</t>
  </si>
  <si>
    <t>TIDA</t>
  </si>
  <si>
    <t>(415) 554-6659</t>
  </si>
  <si>
    <t>(415) 554-6656</t>
  </si>
  <si>
    <t>Account Code</t>
  </si>
  <si>
    <t xml:space="preserve">Fund Code </t>
  </si>
  <si>
    <t>Fund Title</t>
  </si>
  <si>
    <t>Authority  Code</t>
  </si>
  <si>
    <t>Authority Title</t>
  </si>
  <si>
    <t>Department  Code</t>
  </si>
  <si>
    <t>Department Title</t>
  </si>
  <si>
    <t>Project  Code</t>
  </si>
  <si>
    <t>Project Title</t>
  </si>
  <si>
    <t>Activity Code</t>
  </si>
  <si>
    <t>Activity Title</t>
  </si>
  <si>
    <t>Please identify proposed revenue changes from the FY 2018-19 Base Budget and the FY 2019-20 Department Proposed Budget at the account level.</t>
  </si>
  <si>
    <t>Account  Code</t>
  </si>
  <si>
    <t>Fund Code</t>
  </si>
  <si>
    <t xml:space="preserve">Project Code </t>
  </si>
  <si>
    <t xml:space="preserve">Activity Code </t>
  </si>
  <si>
    <t>XXXXXX</t>
  </si>
  <si>
    <t>XXXXX</t>
  </si>
  <si>
    <t>XXXXXXXX</t>
  </si>
  <si>
    <t>XXXX</t>
  </si>
  <si>
    <t>Numeric Code</t>
  </si>
  <si>
    <r>
      <t xml:space="preserve">Budget System Report </t>
    </r>
    <r>
      <rPr>
        <b/>
        <sz val="11"/>
        <color rgb="FFFF0000"/>
        <rFont val="Arial"/>
        <family val="2"/>
      </rPr>
      <t>15.40.005</t>
    </r>
    <r>
      <rPr>
        <b/>
        <sz val="11"/>
        <rFont val="Arial"/>
        <family val="2"/>
      </rPr>
      <t xml:space="preserve"> Expenditures (at Account Level)</t>
    </r>
  </si>
  <si>
    <t xml:space="preserve"> PS Fund Code</t>
  </si>
  <si>
    <t xml:space="preserve"> PS Fund  Title</t>
  </si>
  <si>
    <t>PS Fund Code</t>
  </si>
  <si>
    <t>PS Fund  Title</t>
  </si>
  <si>
    <t xml:space="preserve">Please identify proposed changes in expenditures from the FY 2017-18 base budget at the fund, division, and account level. </t>
  </si>
  <si>
    <t>Department Code</t>
  </si>
  <si>
    <t>Authority Code</t>
  </si>
  <si>
    <t>Project Code</t>
  </si>
  <si>
    <r>
      <t xml:space="preserve">Budget System Report </t>
    </r>
    <r>
      <rPr>
        <b/>
        <sz val="11"/>
        <color rgb="FFFF0000"/>
        <rFont val="Arial"/>
        <family val="2"/>
      </rPr>
      <t>15.40.006 Interdepartmental Services</t>
    </r>
    <r>
      <rPr>
        <b/>
        <sz val="11"/>
        <rFont val="Arial"/>
        <family val="2"/>
      </rPr>
      <t xml:space="preserve"> Requests and Recoveries (at Account Level)</t>
    </r>
  </si>
  <si>
    <t>BUDGET FORM 3B: Interdepartmental Services Balancing Report</t>
  </si>
  <si>
    <t>Please utilize the system to identify out of balance interdepartmental services and give a narrative explanation as to why the interdepartmental service is out of balance</t>
  </si>
  <si>
    <t>Authority  Title</t>
  </si>
  <si>
    <t>Dept Code</t>
  </si>
  <si>
    <t>Dept  Title</t>
  </si>
  <si>
    <t>Project  Title</t>
  </si>
  <si>
    <t>527610</t>
  </si>
  <si>
    <t>529110</t>
  </si>
  <si>
    <t>531110</t>
  </si>
  <si>
    <t>535960</t>
  </si>
  <si>
    <t>549210</t>
  </si>
  <si>
    <t>549730</t>
  </si>
  <si>
    <t>560610</t>
  </si>
  <si>
    <t>561610</t>
  </si>
  <si>
    <t>581620, 581130, 581290, 581245</t>
  </si>
  <si>
    <t>Please enter "Pending Citywide Interdepartmental Services Load" as the explanation for the following citywide rate model subobjects: 581730, 581740, 581710, 581890, 581065, 581650, 581860, 581410, 581500, 581170, 581920, 581820, 581790, 581051, 581063, 581064, 581460, 581210, 581140, 581280, 581360,  581325</t>
  </si>
  <si>
    <t>SF Financials - Chart of Accounts - New Requests, Change Requests</t>
  </si>
  <si>
    <t>Change Request</t>
  </si>
  <si>
    <t>New Request</t>
  </si>
  <si>
    <t>Current</t>
  </si>
  <si>
    <t>Replace With</t>
  </si>
  <si>
    <t>Chart Fields</t>
  </si>
  <si>
    <t>ID</t>
  </si>
  <si>
    <t>Department</t>
  </si>
  <si>
    <t>Fund</t>
  </si>
  <si>
    <t>Project</t>
  </si>
  <si>
    <t xml:space="preserve">     Work Breakdown Structure (WBS)</t>
  </si>
  <si>
    <t>Activity</t>
  </si>
  <si>
    <t>Authority</t>
  </si>
  <si>
    <t>Agency Use</t>
  </si>
  <si>
    <t>Program</t>
  </si>
  <si>
    <t>Authority Roll Up</t>
  </si>
  <si>
    <t>Account</t>
  </si>
  <si>
    <t>Transfers In and Out (TRIO)</t>
  </si>
  <si>
    <t>Step</t>
  </si>
  <si>
    <t>Review &amp; Approval Routing</t>
  </si>
  <si>
    <t>Date</t>
  </si>
  <si>
    <t>Requesting Department CFO</t>
  </si>
  <si>
    <t>Y/N</t>
  </si>
  <si>
    <t>CON - Accounting Operations, for Policy Review &amp; Reporting</t>
  </si>
  <si>
    <t>CON - Budget &amp; Analysis, for Budgetary Control &amp; Planning</t>
  </si>
  <si>
    <t>CON - Systems, for Technical Load and Mapping</t>
  </si>
  <si>
    <t>SF People &amp; Pay - Chart of Accounts - New Requests, Change Requests</t>
  </si>
  <si>
    <r>
      <t xml:space="preserve">Combo Code </t>
    </r>
    <r>
      <rPr>
        <sz val="12"/>
        <color theme="1"/>
        <rFont val="Calibri"/>
        <family val="2"/>
        <scheme val="minor"/>
      </rPr>
      <t>(Fund+Department+Authority)</t>
    </r>
  </si>
  <si>
    <t>ComboCode</t>
  </si>
  <si>
    <r>
      <t>Task Profile</t>
    </r>
    <r>
      <rPr>
        <sz val="12"/>
        <color theme="1"/>
        <rFont val="Calibri"/>
        <family val="2"/>
        <scheme val="minor"/>
      </rPr>
      <t xml:space="preserve"> (for cost allocations)</t>
    </r>
  </si>
  <si>
    <t>Task Profile</t>
  </si>
  <si>
    <t>PEOPLESOFT TABLE MAINTENANCE FORM</t>
  </si>
  <si>
    <r>
      <t xml:space="preserve">Request Type </t>
    </r>
    <r>
      <rPr>
        <i/>
        <sz val="10"/>
        <color rgb="FFFF0000"/>
        <rFont val="Arial"/>
        <family val="2"/>
      </rPr>
      <t>(select drop down)</t>
    </r>
  </si>
  <si>
    <r>
      <t xml:space="preserve">Department ID
</t>
    </r>
    <r>
      <rPr>
        <i/>
        <sz val="10"/>
        <color rgb="FFFF0000"/>
        <rFont val="Arial"/>
        <family val="2"/>
      </rPr>
      <t>(to be assigned by CON if new)</t>
    </r>
  </si>
  <si>
    <t>Requesting Department</t>
  </si>
  <si>
    <t>Justification (Legislation, etc)</t>
  </si>
  <si>
    <r>
      <t xml:space="preserve">Department Description
</t>
    </r>
    <r>
      <rPr>
        <i/>
        <sz val="10"/>
        <color indexed="10"/>
        <rFont val="Arial"/>
        <family val="2"/>
      </rPr>
      <t>(up to 30 chars, must begin with 3 Char Dept code, no special characters)</t>
    </r>
  </si>
  <si>
    <t>Dept Parent ID</t>
  </si>
  <si>
    <t>Budgetary Only? (Y or N)</t>
  </si>
  <si>
    <r>
      <t xml:space="preserve">Major Service Area (MSA)
</t>
    </r>
    <r>
      <rPr>
        <i/>
        <sz val="10"/>
        <color rgb="FFFF0000"/>
        <rFont val="Arial"/>
        <family val="2"/>
      </rPr>
      <t>(normally the same as parent department)</t>
    </r>
  </si>
  <si>
    <t>Effective Date</t>
  </si>
  <si>
    <t>APPROVED BY (AOSD operations)_____________________________</t>
  </si>
  <si>
    <t xml:space="preserve">                                                                 DATE</t>
  </si>
  <si>
    <t>APPROVED BY (AOSD CAFR)_________________________________</t>
  </si>
  <si>
    <t>F$P use only _______________________________________________</t>
  </si>
  <si>
    <r>
      <t xml:space="preserve">Fund #
</t>
    </r>
    <r>
      <rPr>
        <i/>
        <sz val="10"/>
        <color rgb="FFFF0000"/>
        <rFont val="Arial"/>
        <family val="2"/>
      </rPr>
      <t>(to be assigned by CON if new)</t>
    </r>
  </si>
  <si>
    <r>
      <t xml:space="preserve">FUND Category </t>
    </r>
    <r>
      <rPr>
        <i/>
        <sz val="10"/>
        <color rgb="FFFF0000"/>
        <rFont val="Arial"/>
        <family val="2"/>
      </rPr>
      <t>(select drop down)</t>
    </r>
  </si>
  <si>
    <r>
      <t xml:space="preserve">FUND Type </t>
    </r>
    <r>
      <rPr>
        <i/>
        <sz val="10"/>
        <color rgb="FFFF0000"/>
        <rFont val="Arial"/>
        <family val="2"/>
      </rPr>
      <t>(select drop down)</t>
    </r>
  </si>
  <si>
    <r>
      <t xml:space="preserve">CAFR Reporting Fund 
</t>
    </r>
    <r>
      <rPr>
        <i/>
        <sz val="10"/>
        <color rgb="FFFF0000"/>
        <rFont val="Arial"/>
        <family val="2"/>
      </rPr>
      <t>(select drop down)</t>
    </r>
  </si>
  <si>
    <t>Justification (Legislation, program, GAAP, etc)</t>
  </si>
  <si>
    <t>Other Notes</t>
  </si>
  <si>
    <r>
      <t xml:space="preserve">Description </t>
    </r>
    <r>
      <rPr>
        <i/>
        <sz val="10"/>
        <color indexed="10"/>
        <rFont val="Arial"/>
        <family val="2"/>
      </rPr>
      <t>(up to 30 chars)</t>
    </r>
  </si>
  <si>
    <r>
      <t xml:space="preserve">Short Description 
</t>
    </r>
    <r>
      <rPr>
        <i/>
        <sz val="10"/>
        <color rgb="FFFF0000"/>
        <rFont val="Arial"/>
        <family val="2"/>
      </rPr>
      <t>(10 characters maximum)</t>
    </r>
  </si>
  <si>
    <r>
      <t xml:space="preserve">Grant Type 
</t>
    </r>
    <r>
      <rPr>
        <i/>
        <sz val="10"/>
        <color rgb="FFFF0000"/>
        <rFont val="Arial"/>
        <family val="2"/>
      </rPr>
      <t>(Fed, State, Other, UNA, non-grant)</t>
    </r>
  </si>
  <si>
    <r>
      <t xml:space="preserve">Budgetary Only </t>
    </r>
    <r>
      <rPr>
        <i/>
        <sz val="10"/>
        <color rgb="FFFF0000"/>
        <rFont val="Arial"/>
        <family val="2"/>
      </rPr>
      <t>(Y or N)</t>
    </r>
  </si>
  <si>
    <t>Effective Date: (mm/dd/yyyy)</t>
  </si>
  <si>
    <r>
      <t xml:space="preserve">Budget Definition 
</t>
    </r>
    <r>
      <rPr>
        <i/>
        <sz val="10"/>
        <color rgb="FFFF0000"/>
        <rFont val="Arial"/>
        <family val="2"/>
      </rPr>
      <t>(ACCT, PROJ, or AUTH)</t>
    </r>
  </si>
  <si>
    <r>
      <t xml:space="preserve">Fund Closeout 
</t>
    </r>
    <r>
      <rPr>
        <i/>
        <sz val="10"/>
        <color rgb="FFFF0000"/>
        <rFont val="Arial"/>
        <family val="2"/>
      </rPr>
      <t>(Annual or Continuing)</t>
    </r>
  </si>
  <si>
    <t>Interest Allocation</t>
  </si>
  <si>
    <t>Self -Appropriating?</t>
  </si>
  <si>
    <t>Do you need a project, authority, or other code in conjunction with this request? (If so please fill out appropriate form)</t>
  </si>
  <si>
    <t>F$P use only _____________________________________________</t>
  </si>
  <si>
    <r>
      <t xml:space="preserve">Request Type </t>
    </r>
    <r>
      <rPr>
        <i/>
        <sz val="10"/>
        <color rgb="FFFF0000"/>
        <rFont val="Century Gothic"/>
        <family val="2"/>
      </rPr>
      <t>(select drop down)</t>
    </r>
  </si>
  <si>
    <r>
      <t xml:space="preserve">PROJECT </t>
    </r>
    <r>
      <rPr>
        <i/>
        <sz val="10"/>
        <color rgb="FFFF0000"/>
        <rFont val="Century Gothic"/>
        <family val="2"/>
      </rPr>
      <t>(8 char)</t>
    </r>
  </si>
  <si>
    <r>
      <rPr>
        <b/>
        <sz val="10"/>
        <rFont val="Century Gothic"/>
        <family val="2"/>
      </rPr>
      <t>char count</t>
    </r>
    <r>
      <rPr>
        <b/>
        <sz val="10"/>
        <color indexed="10"/>
        <rFont val="Century Gothic"/>
        <family val="2"/>
      </rPr>
      <t xml:space="preserve"> </t>
    </r>
  </si>
  <si>
    <r>
      <rPr>
        <b/>
        <sz val="10"/>
        <color indexed="10"/>
        <rFont val="Century Gothic"/>
        <family val="2"/>
      </rPr>
      <t>(Note:</t>
    </r>
    <r>
      <rPr>
        <sz val="10"/>
        <color indexed="10"/>
        <rFont val="Century Gothic"/>
        <family val="2"/>
      </rPr>
      <t xml:space="preserve"> the lengths can not exceed the limit or your request will not be processed).</t>
    </r>
  </si>
  <si>
    <r>
      <t xml:space="preserve">TITLE </t>
    </r>
    <r>
      <rPr>
        <i/>
        <sz val="10"/>
        <color indexed="10"/>
        <rFont val="Century Gothic"/>
        <family val="2"/>
      </rPr>
      <t>(up to 30 chars)</t>
    </r>
  </si>
  <si>
    <r>
      <t xml:space="preserve">PROGRAM 1 </t>
    </r>
    <r>
      <rPr>
        <i/>
        <sz val="10"/>
        <color rgb="FFFF0000"/>
        <rFont val="Century Gothic"/>
        <family val="2"/>
      </rPr>
      <t>(CAFR Reporting)</t>
    </r>
  </si>
  <si>
    <r>
      <t xml:space="preserve">PROGRAM 2 </t>
    </r>
    <r>
      <rPr>
        <i/>
        <sz val="10"/>
        <color rgb="FFFF0000"/>
        <rFont val="Century Gothic"/>
        <family val="2"/>
      </rPr>
      <t>(Delivered Asset)</t>
    </r>
  </si>
  <si>
    <t>If yes, no transactions will be posted to this project. Identifies summary project. This is the delivered asset field.</t>
  </si>
  <si>
    <t>WORK BREAKDOWN STRUCTURE &amp; ACTIVITY</t>
  </si>
  <si>
    <t>Fill out WBS Tab Section</t>
  </si>
  <si>
    <r>
      <t xml:space="preserve">INTEGRATION </t>
    </r>
    <r>
      <rPr>
        <i/>
        <sz val="10"/>
        <color theme="0" tint="-0.499984740745262"/>
        <rFont val="Century Gothic"/>
        <family val="2"/>
      </rPr>
      <t>(default)</t>
    </r>
  </si>
  <si>
    <t>SFGOV</t>
  </si>
  <si>
    <r>
      <t xml:space="preserve">PROJECT STATUS </t>
    </r>
    <r>
      <rPr>
        <i/>
        <sz val="10"/>
        <color theme="0" tint="-0.499984740745262"/>
        <rFont val="Century Gothic"/>
        <family val="2"/>
      </rPr>
      <t>(default)</t>
    </r>
  </si>
  <si>
    <t>OPEN</t>
  </si>
  <si>
    <r>
      <t xml:space="preserve">PROJECT TYPE </t>
    </r>
    <r>
      <rPr>
        <i/>
        <sz val="10"/>
        <color rgb="FFFF0000"/>
        <rFont val="Century Gothic"/>
        <family val="2"/>
      </rPr>
      <t>(select drop down)</t>
    </r>
  </si>
  <si>
    <r>
      <t xml:space="preserve">DESCRIPTION </t>
    </r>
    <r>
      <rPr>
        <i/>
        <sz val="10"/>
        <color indexed="10"/>
        <rFont val="Century Gothic"/>
        <family val="2"/>
      </rPr>
      <t>(up to 254 chars)</t>
    </r>
  </si>
  <si>
    <r>
      <t xml:space="preserve">LONG DESCRIPTION </t>
    </r>
    <r>
      <rPr>
        <i/>
        <sz val="10"/>
        <color indexed="10"/>
        <rFont val="Century Gothic"/>
        <family val="2"/>
      </rPr>
      <t>(unlimited chars)</t>
    </r>
  </si>
  <si>
    <r>
      <t xml:space="preserve">ORGANIZATION </t>
    </r>
    <r>
      <rPr>
        <i/>
        <sz val="10"/>
        <color rgb="FFFF0000"/>
        <rFont val="Century Gothic"/>
        <family val="2"/>
      </rPr>
      <t>(dept code at lowest level)</t>
    </r>
  </si>
  <si>
    <r>
      <t xml:space="preserve">LOCATION CODE </t>
    </r>
    <r>
      <rPr>
        <i/>
        <sz val="10"/>
        <color rgb="FFFF0000"/>
        <rFont val="Century Gothic"/>
        <family val="2"/>
      </rPr>
      <t>(optional)</t>
    </r>
  </si>
  <si>
    <t>PROJECT MANAGER NAME</t>
  </si>
  <si>
    <t>EMPLOYEE ID:</t>
  </si>
  <si>
    <r>
      <t xml:space="preserve">USER FIELD </t>
    </r>
    <r>
      <rPr>
        <i/>
        <sz val="10"/>
        <color rgb="FFFF0000"/>
        <rFont val="Century Gothic"/>
        <family val="2"/>
      </rPr>
      <t>(optional)</t>
    </r>
  </si>
  <si>
    <t>ASSET INTEGRATION RULES</t>
  </si>
  <si>
    <r>
      <t xml:space="preserve">START DATE: </t>
    </r>
    <r>
      <rPr>
        <sz val="10"/>
        <color rgb="FFFF0000"/>
        <rFont val="Century Gothic"/>
        <family val="2"/>
      </rPr>
      <t>(mm/dd/yyyy)</t>
    </r>
  </si>
  <si>
    <t>END DATE:</t>
  </si>
  <si>
    <t>EXAMPLE</t>
  </si>
  <si>
    <t>WBS ID</t>
  </si>
  <si>
    <t>Activity Name</t>
  </si>
  <si>
    <t>Start Date</t>
  </si>
  <si>
    <t>End Date</t>
  </si>
  <si>
    <t>Phase</t>
  </si>
  <si>
    <t>0001</t>
  </si>
  <si>
    <t>Design</t>
  </si>
  <si>
    <t>0002</t>
  </si>
  <si>
    <t>Alternative Assessments</t>
  </si>
  <si>
    <t>0003</t>
  </si>
  <si>
    <t>General Planning</t>
  </si>
  <si>
    <t>0004</t>
  </si>
  <si>
    <t>Construction</t>
  </si>
  <si>
    <t>0005</t>
  </si>
  <si>
    <t>Construction Mgmt</t>
  </si>
  <si>
    <t>0006</t>
  </si>
  <si>
    <t>Construction Proj Mgmt</t>
  </si>
  <si>
    <t>0007</t>
  </si>
  <si>
    <t>Reserve</t>
  </si>
  <si>
    <t>0008</t>
  </si>
  <si>
    <t>FILL OUT</t>
  </si>
  <si>
    <t>Summary Activity</t>
  </si>
  <si>
    <t>Detailed Activity 1</t>
  </si>
  <si>
    <t>Detailed Activity 2</t>
  </si>
  <si>
    <t>WBS</t>
  </si>
  <si>
    <t>Activity #</t>
  </si>
  <si>
    <t>Preliminary</t>
  </si>
  <si>
    <t>Plan Proj Mgmt</t>
  </si>
  <si>
    <t>Project Management Work</t>
  </si>
  <si>
    <t>001</t>
  </si>
  <si>
    <t>Plan Public Affairs</t>
  </si>
  <si>
    <t>Public Affairs Work</t>
  </si>
  <si>
    <t>Preliminary Project Management Work</t>
  </si>
  <si>
    <t>002</t>
  </si>
  <si>
    <t>Plan Report &amp; Improve</t>
  </si>
  <si>
    <t>Project Reporting &amp; Improvement Work</t>
  </si>
  <si>
    <t>003</t>
  </si>
  <si>
    <t>Plan Contract Procure</t>
  </si>
  <si>
    <t>Procure Contracts</t>
  </si>
  <si>
    <t>004</t>
  </si>
  <si>
    <t>Project Development</t>
  </si>
  <si>
    <t>Needs Assessment</t>
  </si>
  <si>
    <t>005</t>
  </si>
  <si>
    <t>Planning Work</t>
  </si>
  <si>
    <t>Alternative Assessment/Selection</t>
  </si>
  <si>
    <t>1.4.1</t>
  </si>
  <si>
    <t>006</t>
  </si>
  <si>
    <t>Application Development</t>
  </si>
  <si>
    <t>Development Proj Mgmt</t>
  </si>
  <si>
    <t>1.4.2</t>
  </si>
  <si>
    <t>Alternatives Assessment</t>
  </si>
  <si>
    <t>007</t>
  </si>
  <si>
    <t>Development Public Affairs</t>
  </si>
  <si>
    <t>Procure Contract</t>
  </si>
  <si>
    <t>008</t>
  </si>
  <si>
    <t>Development Report &amp; Improve</t>
  </si>
  <si>
    <t>009</t>
  </si>
  <si>
    <t>Development Work</t>
  </si>
  <si>
    <t>Milestone 1</t>
  </si>
  <si>
    <t>Development Project Management Work</t>
  </si>
  <si>
    <t>010</t>
  </si>
  <si>
    <t>Milestone 2</t>
  </si>
  <si>
    <t>011</t>
  </si>
  <si>
    <t>Milestone 3</t>
  </si>
  <si>
    <t>012</t>
  </si>
  <si>
    <t>Milestone 4</t>
  </si>
  <si>
    <t>013</t>
  </si>
  <si>
    <t>Data Conversion</t>
  </si>
  <si>
    <t>2.4.1</t>
  </si>
  <si>
    <t>014</t>
  </si>
  <si>
    <t>Development of Training</t>
  </si>
  <si>
    <t>Development of Training Materials</t>
  </si>
  <si>
    <t>2.4.2</t>
  </si>
  <si>
    <t>015</t>
  </si>
  <si>
    <t>Post-Implementation/Operation</t>
  </si>
  <si>
    <t>User Training</t>
  </si>
  <si>
    <t>End-user System Training</t>
  </si>
  <si>
    <t>2.4.3</t>
  </si>
  <si>
    <t>016</t>
  </si>
  <si>
    <t>Log Issues</t>
  </si>
  <si>
    <t>2.4.4</t>
  </si>
  <si>
    <t>017</t>
  </si>
  <si>
    <t>Software Maintenance</t>
  </si>
  <si>
    <t>Software patches</t>
  </si>
  <si>
    <t>018</t>
  </si>
  <si>
    <t>Software upgrades</t>
  </si>
  <si>
    <t>Training</t>
  </si>
  <si>
    <t>019</t>
  </si>
  <si>
    <t>Final Sign Off</t>
  </si>
  <si>
    <t>Final Documentation</t>
  </si>
  <si>
    <t>2.6.1</t>
  </si>
  <si>
    <t>020</t>
  </si>
  <si>
    <t>Warranty</t>
  </si>
  <si>
    <t>021</t>
  </si>
  <si>
    <t>Financial Close Out</t>
  </si>
  <si>
    <t>End user System Training</t>
  </si>
  <si>
    <t>022</t>
  </si>
  <si>
    <t>023</t>
  </si>
  <si>
    <t>024</t>
  </si>
  <si>
    <t>3.3.1</t>
  </si>
  <si>
    <t>Software Patches</t>
  </si>
  <si>
    <t>025</t>
  </si>
  <si>
    <t>3.3.2</t>
  </si>
  <si>
    <t>Software Upgrades</t>
  </si>
  <si>
    <t>026</t>
  </si>
  <si>
    <t>Project Close Out</t>
  </si>
  <si>
    <t>027</t>
  </si>
  <si>
    <t>3.4.1</t>
  </si>
  <si>
    <t>028</t>
  </si>
  <si>
    <t>3.4.2</t>
  </si>
  <si>
    <t>029</t>
  </si>
  <si>
    <t>3.4.3</t>
  </si>
  <si>
    <t>030</t>
  </si>
  <si>
    <r>
      <t xml:space="preserve">Authority #
</t>
    </r>
    <r>
      <rPr>
        <i/>
        <sz val="10"/>
        <color rgb="FFFF0000"/>
        <rFont val="Arial"/>
        <family val="2"/>
      </rPr>
      <t>(to be provided by CON if new)</t>
    </r>
  </si>
  <si>
    <r>
      <t xml:space="preserve">Effective Date: </t>
    </r>
    <r>
      <rPr>
        <i/>
        <sz val="10"/>
        <color rgb="FFFF0000"/>
        <rFont val="Arial"/>
        <family val="2"/>
      </rPr>
      <t>(mm/dd/yyyy)</t>
    </r>
  </si>
  <si>
    <r>
      <t>Budgetary Only</t>
    </r>
    <r>
      <rPr>
        <i/>
        <sz val="10"/>
        <rFont val="Arial"/>
        <family val="2"/>
      </rPr>
      <t xml:space="preserve"> </t>
    </r>
    <r>
      <rPr>
        <i/>
        <sz val="10"/>
        <color rgb="FFFF0000"/>
        <rFont val="Arial"/>
        <family val="2"/>
      </rPr>
      <t>(Y or N)</t>
    </r>
  </si>
  <si>
    <r>
      <t>Rolls up to Authority?</t>
    </r>
    <r>
      <rPr>
        <b/>
        <i/>
        <sz val="10"/>
        <rFont val="Arial"/>
        <family val="2"/>
      </rPr>
      <t xml:space="preserve"> </t>
    </r>
    <r>
      <rPr>
        <i/>
        <sz val="10"/>
        <color rgb="FFFF0000"/>
        <rFont val="Arial"/>
        <family val="2"/>
      </rPr>
      <t>(Authority Level 2 Request Only)</t>
    </r>
  </si>
  <si>
    <t>Do you need a project, fund, or other code in conjunction with this request? (If so please fill out appropriate form)</t>
  </si>
  <si>
    <r>
      <t xml:space="preserve">Agency #
</t>
    </r>
    <r>
      <rPr>
        <i/>
        <sz val="10"/>
        <color rgb="FFFF0000"/>
        <rFont val="Arial"/>
        <family val="2"/>
      </rPr>
      <t>(to be assigned by CON if new)</t>
    </r>
  </si>
  <si>
    <t>Reason for Request</t>
  </si>
  <si>
    <r>
      <t xml:space="preserve">Description </t>
    </r>
    <r>
      <rPr>
        <i/>
        <sz val="10"/>
        <color indexed="10"/>
        <rFont val="Arial"/>
        <family val="2"/>
      </rPr>
      <t>(up to 30 chars, begins with 3 Char dept. code)</t>
    </r>
  </si>
  <si>
    <r>
      <t xml:space="preserve">Account # 
</t>
    </r>
    <r>
      <rPr>
        <i/>
        <sz val="10"/>
        <color rgb="FFFF0000"/>
        <rFont val="Arial"/>
        <family val="2"/>
      </rPr>
      <t>(to be assigned by CON if new)</t>
    </r>
  </si>
  <si>
    <r>
      <t xml:space="preserve">Account Type </t>
    </r>
    <r>
      <rPr>
        <i/>
        <sz val="10"/>
        <color rgb="FFFF0000"/>
        <rFont val="Arial"/>
        <family val="2"/>
      </rPr>
      <t>(select drop down)</t>
    </r>
  </si>
  <si>
    <r>
      <t xml:space="preserve">Statistical Account?
</t>
    </r>
    <r>
      <rPr>
        <i/>
        <sz val="10"/>
        <color rgb="FFFF0000"/>
        <rFont val="Arial"/>
        <family val="2"/>
      </rPr>
      <t>(for non-financial tracking purposes)</t>
    </r>
  </si>
  <si>
    <r>
      <t xml:space="preserve">Description 
</t>
    </r>
    <r>
      <rPr>
        <i/>
        <sz val="10"/>
        <color indexed="10"/>
        <rFont val="Arial"/>
        <family val="2"/>
      </rPr>
      <t>(up to 30 chars, no special characters, must start with parent account if Balance Sheet account)</t>
    </r>
  </si>
  <si>
    <r>
      <t xml:space="preserve">Short Description </t>
    </r>
    <r>
      <rPr>
        <i/>
        <sz val="10"/>
        <color indexed="10"/>
        <rFont val="Arial"/>
        <family val="2"/>
      </rPr>
      <t>(up to 10 chars)</t>
    </r>
  </si>
  <si>
    <t>Parent Account</t>
  </si>
  <si>
    <t>Budgetary only?</t>
  </si>
  <si>
    <r>
      <t xml:space="preserve">Normal Balance </t>
    </r>
    <r>
      <rPr>
        <i/>
        <sz val="10"/>
        <color rgb="FFFF0000"/>
        <rFont val="Arial"/>
        <family val="2"/>
      </rPr>
      <t>(D=Debit, C=Credit)</t>
    </r>
  </si>
  <si>
    <t>State Controller's Report info (revenue and expense only)</t>
  </si>
  <si>
    <r>
      <t xml:space="preserve">Control Account?
</t>
    </r>
    <r>
      <rPr>
        <i/>
        <sz val="10"/>
        <color rgb="FFFF0000"/>
        <rFont val="Arial"/>
        <family val="2"/>
      </rPr>
      <t>(for other modules or systems use only)</t>
    </r>
  </si>
  <si>
    <r>
      <t xml:space="preserve">Effective Date
</t>
    </r>
    <r>
      <rPr>
        <i/>
        <sz val="10"/>
        <color rgb="FFFF0000"/>
        <rFont val="Arial"/>
        <family val="2"/>
      </rPr>
      <t>(mm/dd/yyyy)</t>
    </r>
  </si>
  <si>
    <t>Account # _______________________________________________</t>
  </si>
  <si>
    <t>TRIO</t>
  </si>
  <si>
    <r>
      <t xml:space="preserve">TRIO #
</t>
    </r>
    <r>
      <rPr>
        <i/>
        <sz val="10"/>
        <color rgb="FFFF0000"/>
        <rFont val="Arial"/>
        <family val="2"/>
      </rPr>
      <t>(to be assigned by CON if new)</t>
    </r>
  </si>
  <si>
    <r>
      <t>Description</t>
    </r>
    <r>
      <rPr>
        <i/>
        <sz val="10"/>
        <color indexed="10"/>
        <rFont val="Arial"/>
        <family val="2"/>
      </rPr>
      <t xml:space="preserve">
(From Fund Project_To Fund Project)</t>
    </r>
  </si>
  <si>
    <r>
      <t xml:space="preserve">Short Description 
</t>
    </r>
    <r>
      <rPr>
        <i/>
        <sz val="10"/>
        <color rgb="FFFF0000"/>
        <rFont val="Arial"/>
        <family val="2"/>
      </rPr>
      <t>(From DEPT(3 chars)_To DEPT(3chars))</t>
    </r>
  </si>
  <si>
    <r>
      <t>Effective Date:</t>
    </r>
    <r>
      <rPr>
        <i/>
        <sz val="10"/>
        <color rgb="FFFF0000"/>
        <rFont val="Arial"/>
        <family val="2"/>
      </rPr>
      <t xml:space="preserve"> (mm/dd/yyyy)</t>
    </r>
  </si>
  <si>
    <t>CAFR Reporting Fund</t>
  </si>
  <si>
    <t>PROGRAM</t>
  </si>
  <si>
    <t>PROJECT TYPE</t>
  </si>
  <si>
    <t>Account Type</t>
  </si>
  <si>
    <t>General</t>
  </si>
  <si>
    <t>P0001 - Administration</t>
  </si>
  <si>
    <t xml:space="preserve">Capital </t>
  </si>
  <si>
    <t>Current Assets</t>
  </si>
  <si>
    <t>Building Inspection</t>
  </si>
  <si>
    <t>P0002 - Information Technology</t>
  </si>
  <si>
    <t>Maintenance</t>
  </si>
  <si>
    <t>Noncurrent Assets</t>
  </si>
  <si>
    <t>Children and Families</t>
  </si>
  <si>
    <t>P0003 - Capital Investment</t>
  </si>
  <si>
    <t>Operating</t>
  </si>
  <si>
    <t>Deferred outflows of resources</t>
  </si>
  <si>
    <t>Community/Neighborhood Development</t>
  </si>
  <si>
    <t>P0004 - Technology Investment</t>
  </si>
  <si>
    <t>Administration</t>
  </si>
  <si>
    <t>Current Liabilities</t>
  </si>
  <si>
    <t>Community Health Services Convention Facilities</t>
  </si>
  <si>
    <t>P0005 - Accessible Services</t>
  </si>
  <si>
    <t>Technology</t>
  </si>
  <si>
    <t>Noncurrent Liabilities</t>
  </si>
  <si>
    <t>Convention Facilities</t>
  </si>
  <si>
    <t>P0006 - Affordable Housing</t>
  </si>
  <si>
    <t>Special Events</t>
  </si>
  <si>
    <t>Deferred inflows of resources</t>
  </si>
  <si>
    <t>Court's</t>
  </si>
  <si>
    <t>P0007 - Aging and Adult Services</t>
  </si>
  <si>
    <t>Disaster</t>
  </si>
  <si>
    <t>Revenue</t>
  </si>
  <si>
    <t>Culture and Recreation</t>
  </si>
  <si>
    <t>P0008 - Airport Operations</t>
  </si>
  <si>
    <t>Expense</t>
  </si>
  <si>
    <t>Environmental Protection</t>
  </si>
  <si>
    <t>P0009 - Animal welfare</t>
  </si>
  <si>
    <t xml:space="preserve">Net position </t>
  </si>
  <si>
    <t>Gasoline Tax</t>
  </si>
  <si>
    <t>P0012 - Branch Libraries Operations</t>
  </si>
  <si>
    <t>Fund Balance</t>
  </si>
  <si>
    <t>General Service</t>
  </si>
  <si>
    <t>P0013 - Building Inspection Services</t>
  </si>
  <si>
    <t>Statistical</t>
  </si>
  <si>
    <t>Gift and Other Expendable Trust</t>
  </si>
  <si>
    <t>P0014 - Building Repair</t>
  </si>
  <si>
    <t>Not reported</t>
  </si>
  <si>
    <t>Golf</t>
  </si>
  <si>
    <t>P0015 - Children and Families Services</t>
  </si>
  <si>
    <t>Human Welfare</t>
  </si>
  <si>
    <t>P0016 - Children's Baseline</t>
  </si>
  <si>
    <t>Low and Moderate Income Housing Asset</t>
  </si>
  <si>
    <t>P0017 - Citywide Planning</t>
  </si>
  <si>
    <t>Open Space and Park</t>
  </si>
  <si>
    <t>P0021 - Community College Services</t>
  </si>
  <si>
    <t>P0022 - Community Investment</t>
  </si>
  <si>
    <t>Public Protection</t>
  </si>
  <si>
    <t>P0024 - Convention Services</t>
  </si>
  <si>
    <t>Public Works, Transportation and Commerce</t>
  </si>
  <si>
    <t>P0025 - County Education Services</t>
  </si>
  <si>
    <t>Real Property</t>
  </si>
  <si>
    <t>P0026 - County Mandated Court Services</t>
  </si>
  <si>
    <t>San Francisco County Transportation Authority</t>
  </si>
  <si>
    <t>P0030 - Custody</t>
  </si>
  <si>
    <t>Senior Citizen's' Program</t>
  </si>
  <si>
    <t>P0032 - Development And Planning</t>
  </si>
  <si>
    <t>P0033 - Earthquake Safety</t>
  </si>
  <si>
    <t>General Obligation Bond</t>
  </si>
  <si>
    <t>P0036 - Emergency Communications</t>
  </si>
  <si>
    <t>Certificate of Participation</t>
  </si>
  <si>
    <t>P0041 - Environmental Services</t>
  </si>
  <si>
    <t>Other Bond</t>
  </si>
  <si>
    <t>P0043 - Facilities Maintenance</t>
  </si>
  <si>
    <t>City Facilities Improvement</t>
  </si>
  <si>
    <t>P0044 - Facilities Operations</t>
  </si>
  <si>
    <t>Earthquake Safety Improvement</t>
  </si>
  <si>
    <t>P0045 - Financial Services</t>
  </si>
  <si>
    <t>Fire Protection Systems Improvement</t>
  </si>
  <si>
    <t>P0049 - General City Services</t>
  </si>
  <si>
    <t>Moscone Convention Center</t>
  </si>
  <si>
    <t>P0052 - Health: Acute Care - Hospital</t>
  </si>
  <si>
    <t>Public Library Improvement</t>
  </si>
  <si>
    <t>P0053 - Health: Acute Care - Laguna Honda</t>
  </si>
  <si>
    <t>Recreation and Park Project</t>
  </si>
  <si>
    <t>P0054 - Health: Acute Care - Psychiatry</t>
  </si>
  <si>
    <t>Street Improvement</t>
  </si>
  <si>
    <t>P0057 - Health: Ambu Care - Health Cntrs</t>
  </si>
  <si>
    <t>Bequest</t>
  </si>
  <si>
    <t>P0066 - Health: Long Term Care</t>
  </si>
  <si>
    <t>San Francisco International Airport</t>
  </si>
  <si>
    <t>P0071 - Health: Mental Health - Community Care</t>
  </si>
  <si>
    <t>San Francisco Water Enterprise</t>
  </si>
  <si>
    <t>P0076 - Health: Prevention - HIV/AIDS</t>
  </si>
  <si>
    <t>Hetch Hetchy Water and Power</t>
  </si>
  <si>
    <t>P0078 - Health: Substance Abuse - Community Care</t>
  </si>
  <si>
    <t>Municipal Transportation Agency</t>
  </si>
  <si>
    <t>P0085 - Infrastructure and Design Services</t>
  </si>
  <si>
    <t>General Hospital Medical Center</t>
  </si>
  <si>
    <t>P0090 - Main Library Operations</t>
  </si>
  <si>
    <t>San Francisco Wastewater Enterprise</t>
  </si>
  <si>
    <t>P0094 - MTA Development Impact Fee</t>
  </si>
  <si>
    <t>Port of San Francisco</t>
  </si>
  <si>
    <t>P0095 - Neighborhood Beautification</t>
  </si>
  <si>
    <t>Laguna Honda Hospital</t>
  </si>
  <si>
    <t>P0098 - Parking &amp; Traffic Enforcement</t>
  </si>
  <si>
    <t>Central Shops</t>
  </si>
  <si>
    <t>P0099 - Parking Garage &amp; Lot Operations</t>
  </si>
  <si>
    <t>Finance Corporation</t>
  </si>
  <si>
    <t>P0100 - Parks</t>
  </si>
  <si>
    <t>Reproduction</t>
  </si>
  <si>
    <t>P0101 - Parks &amp; Open Spaces</t>
  </si>
  <si>
    <t>Telecommunications &amp; information</t>
  </si>
  <si>
    <t>P0103 - Performance and Audit Services</t>
  </si>
  <si>
    <t>Assistance Program</t>
  </si>
  <si>
    <t>P0107 - Power Infrastructure Development</t>
  </si>
  <si>
    <t>Deposits</t>
  </si>
  <si>
    <t>P0110 - Public Arts</t>
  </si>
  <si>
    <t>Payroll Deduction</t>
  </si>
  <si>
    <t>P0112 - Rail &amp; Bus Services</t>
  </si>
  <si>
    <t>State Revenue Collection</t>
  </si>
  <si>
    <t>P0115 - Recreation</t>
  </si>
  <si>
    <t>Tax Collection</t>
  </si>
  <si>
    <t>P0117 - Retirement Services</t>
  </si>
  <si>
    <t>Transit</t>
  </si>
  <si>
    <t>P0119 - Security, Safety, Training &amp; Enforcement</t>
  </si>
  <si>
    <t>Other Agency</t>
  </si>
  <si>
    <t>P0123 - Street and Sewer Repair</t>
  </si>
  <si>
    <t>P0124 - Street Environmental Services</t>
  </si>
  <si>
    <t>P0125 - Street Use and Mapping</t>
  </si>
  <si>
    <t>Retiree Health Care Trust</t>
  </si>
  <si>
    <t>P0126 - Taxi Services</t>
  </si>
  <si>
    <t>Investment Trust</t>
  </si>
  <si>
    <t>P0127 - Transitional-Aged Youth Baseline</t>
  </si>
  <si>
    <t>Successor Agency to RDA</t>
  </si>
  <si>
    <t>P0128 - Treasure Island Development</t>
  </si>
  <si>
    <t>Component Unit</t>
  </si>
  <si>
    <t>P0130 - Urban Forestry</t>
  </si>
  <si>
    <t>Other</t>
  </si>
  <si>
    <t>P0132 - Wastewater Operations</t>
  </si>
  <si>
    <t>P0133 - Water Source Of Supply</t>
  </si>
  <si>
    <t>P0134 - Water Supply &amp; Power Operations</t>
  </si>
  <si>
    <t>P0135 - Water Transmission/Distribution</t>
  </si>
  <si>
    <t>P0136 - Water Treatment</t>
  </si>
  <si>
    <t>P0137 - Workforce Development</t>
  </si>
  <si>
    <t>P0138 - Zoning Administration And Compliance</t>
  </si>
  <si>
    <t>P0139 - Homelessness Outreach and Prevention</t>
  </si>
  <si>
    <t>P0140 - Shelter &amp; Housing for the Homeless</t>
  </si>
  <si>
    <t>Dept</t>
  </si>
  <si>
    <t>ADM</t>
  </si>
  <si>
    <t>BOA</t>
  </si>
  <si>
    <t>CII</t>
  </si>
  <si>
    <t>DEM</t>
  </si>
  <si>
    <t>HOM</t>
  </si>
  <si>
    <t>HSA</t>
  </si>
  <si>
    <t>MTA</t>
  </si>
  <si>
    <t>PUC</t>
  </si>
  <si>
    <t>BUDGET FORM 3A: Division Expenditure Report</t>
  </si>
  <si>
    <t>Change in Uses in FY 2018-19 (year over year)</t>
  </si>
  <si>
    <r>
      <t xml:space="preserve">City cost if services </t>
    </r>
    <r>
      <rPr>
        <b/>
        <u/>
        <sz val="10"/>
        <rFont val="Arial"/>
        <family val="2"/>
      </rPr>
      <t xml:space="preserve">are not </t>
    </r>
    <r>
      <rPr>
        <b/>
        <sz val="10"/>
        <rFont val="Arial"/>
        <family val="2"/>
      </rPr>
      <t>contracted out</t>
    </r>
  </si>
  <si>
    <r>
      <t xml:space="preserve">City cost if services </t>
    </r>
    <r>
      <rPr>
        <b/>
        <u/>
        <sz val="10"/>
        <rFont val="Arial"/>
        <family val="2"/>
      </rPr>
      <t>are</t>
    </r>
    <r>
      <rPr>
        <b/>
        <sz val="10"/>
        <rFont val="Arial"/>
        <family val="2"/>
      </rPr>
      <t xml:space="preserve"> contracted out</t>
    </r>
  </si>
  <si>
    <t>To Be Updated by Controller's Office in Spring:</t>
  </si>
  <si>
    <t>Salary and Benefits for Each Job Class from EIS Report 15.15.016 (budget system)</t>
  </si>
  <si>
    <t>Bi-Weekly Rate per FTE</t>
  </si>
  <si>
    <t>Annual Cost</t>
  </si>
  <si>
    <t>Year (BY/BY+1)</t>
  </si>
  <si>
    <t>FTE</t>
  </si>
  <si>
    <t>001 Salary</t>
  </si>
  <si>
    <t>013 Benefits</t>
  </si>
  <si>
    <t>Total Sal &amp; Ben</t>
  </si>
  <si>
    <t>Total FTE</t>
  </si>
  <si>
    <t>Total Salary Costs---&gt;</t>
  </si>
  <si>
    <t>Total of Other Compensation---&gt;</t>
  </si>
  <si>
    <t>Amount</t>
  </si>
  <si>
    <t>Benefits per FTE (Job Class ####)</t>
  </si>
  <si>
    <t>ADDITIONAL CITY COSTS</t>
  </si>
  <si>
    <t>COST COMPARISON SUMMARY</t>
  </si>
  <si>
    <t>Estimated Contract Cost</t>
  </si>
  <si>
    <t>Estimated Monitoring Cost</t>
  </si>
  <si>
    <t>Annual Salary Expense</t>
  </si>
  <si>
    <t>Benefits per FTE</t>
  </si>
  <si>
    <t>Annual Benefit Expense</t>
  </si>
  <si>
    <t>TOTAL EXPENSES</t>
  </si>
  <si>
    <t xml:space="preserve">ALL NEW EQUUIPMENT AND FLEET REQUESTS MUST BE SUBMITTED THROUGH SHAREPOINT FORMS </t>
  </si>
  <si>
    <t xml:space="preserve">BUDGET FORM 2D: Local Legislative Changes Including Fee Changes Assumed in Submission
Please remember, all legislation is due to the Mayors Office by April 2 for May 1 departments and May 1 for June 1 departments. </t>
  </si>
  <si>
    <t>Edward de Asis</t>
  </si>
  <si>
    <t>(415) 554-7663</t>
  </si>
  <si>
    <t>Woody Kongsamut</t>
  </si>
  <si>
    <t>Dept. of Homelessness and Supportive Housing</t>
  </si>
  <si>
    <t>PUC-CLP</t>
  </si>
  <si>
    <t xml:space="preserve">   PUC - Clean Power</t>
  </si>
  <si>
    <t>Laura Busch (on leave until Spring 2018)</t>
  </si>
  <si>
    <t>10000</t>
  </si>
  <si>
    <t>GF Annual Account Ctrl</t>
  </si>
  <si>
    <t>232302</t>
  </si>
  <si>
    <t>10026787</t>
  </si>
  <si>
    <t>460136</t>
  </si>
  <si>
    <t>County Candidate Filing Fee</t>
  </si>
  <si>
    <t>460149</t>
  </si>
  <si>
    <t>Paid Ballot Argument Fee</t>
  </si>
  <si>
    <t>460199</t>
  </si>
  <si>
    <t>Other General Government Chrge</t>
  </si>
  <si>
    <t>469999</t>
  </si>
  <si>
    <t>Other Operating Revenue</t>
  </si>
  <si>
    <t>CANDIDATE FILING FEE - SCHOOL BOARD</t>
  </si>
  <si>
    <t>SF MEC § 810</t>
  </si>
  <si>
    <t>CANDIDATE FILING FEE - COMMUNITY COLLEGE BOARD</t>
  </si>
  <si>
    <t>BOARD OF SUPERVISOR #  1</t>
  </si>
  <si>
    <t>BOARD OF SUPERVISOR #  2</t>
  </si>
  <si>
    <t>BOARD OF SUPERVISOR # 3</t>
  </si>
  <si>
    <t>BOARD OF SUPERVISOR # 4</t>
  </si>
  <si>
    <t>BOARD OF SUPERVISOR #  5</t>
  </si>
  <si>
    <t>BOARD OF SUPERVISOR #  6</t>
  </si>
  <si>
    <t>BOARD OF SUPERVISOR #  7</t>
  </si>
  <si>
    <t>BOARD OF SUPERVISOR #  8</t>
  </si>
  <si>
    <t>BOARD OF SUPERVISOR #  9</t>
  </si>
  <si>
    <t>BOARD OF SUPERVISOR #  10</t>
  </si>
  <si>
    <t>BOARD OF SUPERVISOR #  11</t>
  </si>
  <si>
    <t>MAYOR</t>
  </si>
  <si>
    <t>DISTRICT ATTORNEY</t>
  </si>
  <si>
    <t>SHERIFF</t>
  </si>
  <si>
    <t>CITY ATTORNEY</t>
  </si>
  <si>
    <t>TREASURER</t>
  </si>
  <si>
    <t>ASSESSOR-RECORDER</t>
  </si>
  <si>
    <t>PUBLIC DEFENDER</t>
  </si>
  <si>
    <t xml:space="preserve">SUPERIOR COURT JUDGES </t>
  </si>
  <si>
    <t>CAEC § 8104 (b)</t>
  </si>
  <si>
    <t>SUPERIOR COURT JUDGES CANDIDATE STATEMENT</t>
  </si>
  <si>
    <t>CAEC § 13307 [c]</t>
  </si>
  <si>
    <t>STATE ASSEMBLY 17 CANDIDATE STATEMENT</t>
  </si>
  <si>
    <t>STATE ASSEMBLY 19 CANDIDATE STATEMENT</t>
  </si>
  <si>
    <t>STATE SENATE 11 CANDIDATE STATEMENT</t>
  </si>
  <si>
    <t>CONGRESSIONAL 12 CANDIDATE STATEMENT</t>
  </si>
  <si>
    <t>CONGRESSIONAL 14 CANDIDATE STATEMENT</t>
  </si>
  <si>
    <t>BART DISTRICT 7 CANDIDATE STATEMENT</t>
  </si>
  <si>
    <t xml:space="preserve">BART Resolution </t>
  </si>
  <si>
    <t>BART DISTRICT 8 CANDIDATE STATEMENT</t>
  </si>
  <si>
    <t>BART DISTRICT 9 CANDIDATE STATEMENT</t>
  </si>
  <si>
    <t>PAID BALLOT ARGUMENTS</t>
  </si>
  <si>
    <t>SF MEC § 830</t>
  </si>
  <si>
    <t>ORDINANCE SUBMISSION</t>
  </si>
  <si>
    <t>SF MEC § 820</t>
  </si>
  <si>
    <t>CHARTER AMENDMENT SUBMISSION</t>
  </si>
  <si>
    <t>DECLARATION OF POLICY SUBMISSION</t>
  </si>
  <si>
    <t>CDs Master Voter File/AV File/Voter File/Precinct Districts/GIS File</t>
  </si>
  <si>
    <t>SF Admin Code § 67.28</t>
  </si>
  <si>
    <t xml:space="preserve">CERTIFICATES OF REGISTRATION </t>
  </si>
  <si>
    <t>CAEC § 2167</t>
  </si>
  <si>
    <t>Maps - CCSF Supervisorial districts/precincts</t>
  </si>
  <si>
    <t>Document copies</t>
  </si>
  <si>
    <t>DISTRICT REIMBURSEMENT (CCD, SFUSD, BART)</t>
  </si>
  <si>
    <t>CEC 10002 &amp; 10520</t>
  </si>
  <si>
    <t>No</t>
  </si>
  <si>
    <t>Per Candidate</t>
  </si>
  <si>
    <t>Per Statement</t>
  </si>
  <si>
    <t>Per Argument (plus $2 per word after 200 words)</t>
  </si>
  <si>
    <t>Per Measure</t>
  </si>
  <si>
    <t>Per File</t>
  </si>
  <si>
    <t>Per Certificate</t>
  </si>
  <si>
    <t>Per Map</t>
  </si>
  <si>
    <t>Per Copy</t>
  </si>
  <si>
    <t>Per Fiscal Year</t>
  </si>
  <si>
    <t>REG Elections Services</t>
  </si>
  <si>
    <t>RG Elections</t>
  </si>
  <si>
    <t>Dominion Voting Systems</t>
  </si>
  <si>
    <t>Election Voting Equipment</t>
  </si>
  <si>
    <t>Annual maintenance and license fees</t>
  </si>
  <si>
    <t>Election Services</t>
  </si>
  <si>
    <t>DFM</t>
  </si>
  <si>
    <t>Election Information Management System</t>
  </si>
  <si>
    <t>Runbeck</t>
  </si>
  <si>
    <t xml:space="preserve">Agilis Ballot Counting Machine </t>
  </si>
  <si>
    <t xml:space="preserve">The cost increase each fiscal year is based on the contractual agreement with the vendor. </t>
  </si>
  <si>
    <t>581160</t>
  </si>
  <si>
    <t>581170</t>
  </si>
  <si>
    <t>581210</t>
  </si>
  <si>
    <t>581280</t>
  </si>
  <si>
    <t>581325</t>
  </si>
  <si>
    <t>581360</t>
  </si>
  <si>
    <t>581410</t>
  </si>
  <si>
    <t>581470</t>
  </si>
  <si>
    <t>581660</t>
  </si>
  <si>
    <t>581710</t>
  </si>
  <si>
    <t>581730</t>
  </si>
  <si>
    <t>581740</t>
  </si>
  <si>
    <t>581770</t>
  </si>
  <si>
    <t>581790</t>
  </si>
  <si>
    <t>581820</t>
  </si>
  <si>
    <t>581930</t>
  </si>
  <si>
    <t>581051</t>
  </si>
  <si>
    <t>581067</t>
  </si>
  <si>
    <t>486640</t>
  </si>
  <si>
    <t>GF-Adm-General(AAO)</t>
  </si>
  <si>
    <t>GF-Risk Management Svcs (AAO)</t>
  </si>
  <si>
    <t>Is-TIS-Isd Svcs-Infrast Cost</t>
  </si>
  <si>
    <t>TIS-Sfgtv Services (AAO)</t>
  </si>
  <si>
    <t>Enterprise Agreement</t>
  </si>
  <si>
    <t>GF-TIS-Telephone(AAO)</t>
  </si>
  <si>
    <t>GF-GSA-Facilities Mgmt Svcs</t>
  </si>
  <si>
    <t>GF-HR-Client Svc-Recrut-Assess</t>
  </si>
  <si>
    <t>GF-Chf-Youth Works</t>
  </si>
  <si>
    <t>Is-Purch-Centrl Shop-AutoMaint</t>
  </si>
  <si>
    <t>Is-Purch-Vehicle Leasing (AAO)</t>
  </si>
  <si>
    <t>Is-Purch-Centrl Shop-FuelStock</t>
  </si>
  <si>
    <t>GF-Parking &amp; Traffic</t>
  </si>
  <si>
    <t>GF-Purch-Mail Services</t>
  </si>
  <si>
    <t>Is-Purch-Reproduction</t>
  </si>
  <si>
    <t>GF-Sheriff</t>
  </si>
  <si>
    <t>GF-PUC-Light Heat &amp; Power</t>
  </si>
  <si>
    <t>Sr-DPW-Building Repair</t>
  </si>
  <si>
    <t>Exp Rec Fr Retirement Sys AAO</t>
  </si>
  <si>
    <t>RG1901R</t>
  </si>
  <si>
    <t>Dell Power Edge R730 Rack Server</t>
  </si>
  <si>
    <t>To be determined</t>
  </si>
  <si>
    <t>Leased or rented voting system</t>
  </si>
  <si>
    <t>Lease or rental of voting system</t>
  </si>
  <si>
    <t>Democracy Live</t>
  </si>
  <si>
    <t>Remote Accessible Vote-By-Mail System</t>
  </si>
  <si>
    <t>Software License</t>
  </si>
  <si>
    <t>Data Management System</t>
  </si>
  <si>
    <t>Maintenance and License</t>
  </si>
  <si>
    <t>FY 2018-19 Contractor Data</t>
  </si>
  <si>
    <t>Proposed FY 2019-20 
Contractor Data</t>
  </si>
  <si>
    <t>246641</t>
  </si>
  <si>
    <t>501010</t>
  </si>
  <si>
    <t>513010</t>
  </si>
  <si>
    <t>514010</t>
  </si>
  <si>
    <t>514020</t>
  </si>
  <si>
    <t>515010</t>
  </si>
  <si>
    <t>515710</t>
  </si>
  <si>
    <t>516010</t>
  </si>
  <si>
    <t>517010</t>
  </si>
  <si>
    <t>519120</t>
  </si>
  <si>
    <t>530310</t>
  </si>
  <si>
    <t>535610</t>
  </si>
  <si>
    <t>549990</t>
  </si>
  <si>
    <t>Perm Salaries-Misc-Regular</t>
  </si>
  <si>
    <t>Retire City Misc</t>
  </si>
  <si>
    <t>Social Security (Oasdi &amp; Hi)</t>
  </si>
  <si>
    <t>Social Sec-Medicare(HI Only)</t>
  </si>
  <si>
    <t>Health Service-City Match</t>
  </si>
  <si>
    <t>Dependent Coverage</t>
  </si>
  <si>
    <t>Dental Coverage</t>
  </si>
  <si>
    <t>Unemployment Insurance</t>
  </si>
  <si>
    <t>Long Term Disability Insurance</t>
  </si>
  <si>
    <t>Misc Facilities Rental</t>
  </si>
  <si>
    <t>Postage</t>
  </si>
  <si>
    <t>Other Materials &amp; Supplies</t>
  </si>
  <si>
    <t>Premium Pay - Misc</t>
  </si>
  <si>
    <t>Overtime - Scheduled Misc</t>
  </si>
  <si>
    <t>Holiday Pay - Misc</t>
  </si>
  <si>
    <t>Retiree Health-Match-Prop B</t>
  </si>
  <si>
    <t>RetireeHlthCare-CityMatchPropC</t>
  </si>
  <si>
    <t>Flexible Benefit Package</t>
  </si>
  <si>
    <t>Other Fringe Benefits</t>
  </si>
  <si>
    <t>Travel Costs Paid To Employees</t>
  </si>
  <si>
    <t>Air Travel - Employees</t>
  </si>
  <si>
    <t>Non-Air Travel - Employees</t>
  </si>
  <si>
    <t>Training Costs Paid To Vendors</t>
  </si>
  <si>
    <t>Local Field Exp</t>
  </si>
  <si>
    <t>Membership Fees</t>
  </si>
  <si>
    <t>Interpreters</t>
  </si>
  <si>
    <t>Other Fees</t>
  </si>
  <si>
    <t>Payments To Poll Workers</t>
  </si>
  <si>
    <t>Other Professional Services</t>
  </si>
  <si>
    <t>Scavenger Services</t>
  </si>
  <si>
    <t>Pest Control</t>
  </si>
  <si>
    <t>Security</t>
  </si>
  <si>
    <t>Office Equip Maint</t>
  </si>
  <si>
    <t>Other Equip Maint</t>
  </si>
  <si>
    <t>Property Rent</t>
  </si>
  <si>
    <t>Garage Rent</t>
  </si>
  <si>
    <t>Payments For Polling Locations</t>
  </si>
  <si>
    <t>Vehicle Rental</t>
  </si>
  <si>
    <t>Other Equipment Rentals</t>
  </si>
  <si>
    <t>Freight-Delivery</t>
  </si>
  <si>
    <t>Copy Machine</t>
  </si>
  <si>
    <t>Printing</t>
  </si>
  <si>
    <t>Subscriptions</t>
  </si>
  <si>
    <t>Advertising</t>
  </si>
  <si>
    <t>Other Current Expenses</t>
  </si>
  <si>
    <t>Fees Licenses Permits</t>
  </si>
  <si>
    <t>Hardware</t>
  </si>
  <si>
    <t>Other Bldg Maint Supplies</t>
  </si>
  <si>
    <t>Communication Supplies</t>
  </si>
  <si>
    <t>Other Equipment Maint Supplies</t>
  </si>
  <si>
    <t>Uniforms</t>
  </si>
  <si>
    <t>Food</t>
  </si>
  <si>
    <t>Minor Data Processing Equipmnt</t>
  </si>
  <si>
    <t>Office Supply-Citywide Contrac</t>
  </si>
  <si>
    <t>Other Office Supplies</t>
  </si>
  <si>
    <t>Other Equip L-P-Fin Agency-Ren</t>
  </si>
  <si>
    <t>509010</t>
  </si>
  <si>
    <t>511010</t>
  </si>
  <si>
    <t>501070</t>
  </si>
  <si>
    <t>515020</t>
  </si>
  <si>
    <t>515030</t>
  </si>
  <si>
    <t>519110</t>
  </si>
  <si>
    <t>519990</t>
  </si>
  <si>
    <t>521010</t>
  </si>
  <si>
    <t>521030</t>
  </si>
  <si>
    <t>521050</t>
  </si>
  <si>
    <t>522020</t>
  </si>
  <si>
    <t>523020</t>
  </si>
  <si>
    <t>524010</t>
  </si>
  <si>
    <t>526610</t>
  </si>
  <si>
    <t>526990</t>
  </si>
  <si>
    <t>527100</t>
  </si>
  <si>
    <t>527990</t>
  </si>
  <si>
    <t>528010</t>
  </si>
  <si>
    <t>528030</t>
  </si>
  <si>
    <t>528110</t>
  </si>
  <si>
    <t>529310</t>
  </si>
  <si>
    <t>529990</t>
  </si>
  <si>
    <t>530110</t>
  </si>
  <si>
    <t>530210</t>
  </si>
  <si>
    <t>530510</t>
  </si>
  <si>
    <t>531210</t>
  </si>
  <si>
    <t>531990</t>
  </si>
  <si>
    <t>535210</t>
  </si>
  <si>
    <t>535510</t>
  </si>
  <si>
    <t>535520</t>
  </si>
  <si>
    <t>535710</t>
  </si>
  <si>
    <t>535810</t>
  </si>
  <si>
    <t>535990</t>
  </si>
  <si>
    <t>552210</t>
  </si>
  <si>
    <t>542210</t>
  </si>
  <si>
    <t>542990</t>
  </si>
  <si>
    <t>543410</t>
  </si>
  <si>
    <t>543990</t>
  </si>
  <si>
    <t>545310</t>
  </si>
  <si>
    <t>546990</t>
  </si>
  <si>
    <t>549250</t>
  </si>
  <si>
    <t>549500</t>
  </si>
  <si>
    <t>549510</t>
  </si>
  <si>
    <t>564990</t>
  </si>
  <si>
    <t>x</t>
  </si>
  <si>
    <t>Temp Salaries-Misc-Regular</t>
  </si>
  <si>
    <t xml:space="preserve">In BY+1, the Department is scheduled to conduct two elections as opposed to the one election contemplated in the base budget. The increase in this account is the result of stipends paid to poll worker for two elections. </t>
  </si>
  <si>
    <t xml:space="preserve">In BY+1, the Department is scheduled to conduct two elections as opposed to the one election contemplated in the base budget. The increase in this account is the result of security services required by the San Francisco Unified School District for use of their facilities as polling places on Election Day, and security for rental vehicles for Election Day Field support staff as they are prepped for use on Election Day, for two Elections during the fiscal year. </t>
  </si>
  <si>
    <t xml:space="preserve">In BY+1, the Department is scheduled to conduct two elections as opposed to the one election contemplated in the base budget. The increase in this account is the result of paying for use of private sites to serve as polling places on Election Day for two elections. </t>
  </si>
  <si>
    <t xml:space="preserve">In BY+1, the Department is scheduled to conduct two elections as opposed to the one election contemplated in the base budget. The increase in this account is the result of paying for use of San Francisco Unified School District and San Francisco Rec and Park facilities as polling places on Election Day for two elections. </t>
  </si>
  <si>
    <t xml:space="preserve">In BY+1, the Department is scheduled to conduct two elections as opposed to the one election contemplated in the base budget. The increase in this account is the result of renting vehicles to be used by Election Day Field Support Staff and the Sherriff's Department for two elections. </t>
  </si>
  <si>
    <t xml:space="preserve">In BY+1, the Department is scheduled to conduct two elections as opposed to the one election contemplated in the base budget. The increase in this account is the result of renting various equipment, such as fork lifts, tower lights, and portable toilets, for two elections. </t>
  </si>
  <si>
    <t xml:space="preserve">In BY+1, the Department is scheduled to conduct two elections as opposed to the one election contemplated in the base budget. The increase in this account is the result of additional usage on office copiers/printers for two elections. </t>
  </si>
  <si>
    <t xml:space="preserve">In BY+1, the Department is scheduled to conduct two elections as opposed to the one election contemplated in the base budget. The increase in this account is the result of postage costs associated with outgoing and incoming Vote-By-Mail ballots, mailing out Voter Information Pamphlets, and office use of postage for two elections. </t>
  </si>
  <si>
    <t xml:space="preserve">Reduction in BY+1 is the result of the Department not conducting Non-Citizen voting in the fiscal year. The next expected election in which Non-Citizen voting will occur is November 2020. </t>
  </si>
  <si>
    <t>nataliya.kuzina@sfgov.org</t>
  </si>
  <si>
    <t>415-554-5683</t>
  </si>
  <si>
    <t xml:space="preserve">Nataliya Kuzina </t>
  </si>
  <si>
    <t xml:space="preserve">Assembly of Vote-By-Mail Packets </t>
  </si>
  <si>
    <t xml:space="preserve">Department of Elections </t>
  </si>
  <si>
    <t>1840</t>
  </si>
  <si>
    <t xml:space="preserve">Junior Management Assistant </t>
  </si>
  <si>
    <t>1410</t>
  </si>
  <si>
    <t xml:space="preserve">Chief Clerk </t>
  </si>
  <si>
    <t>1402</t>
  </si>
  <si>
    <t>Junior Clerk</t>
  </si>
  <si>
    <t xml:space="preserve">There iare two scheduled election in FY2019-20. The total estimated contract cost for the FY is based on the K&amp;H Integrated Print Solutions quote for the services associated with the assembly and preparation of the vote-by-mail packets that are anticipated to be performed for the November 2019 election (a four-card ballot election and March 2020 (a three-card ballot election)). The estimate was provided in January 2018.  </t>
  </si>
  <si>
    <t>Chief Clerk</t>
  </si>
  <si>
    <t>Yes</t>
  </si>
  <si>
    <t xml:space="preserve">Increase in BY contemplates the costs associated with the City obtaining a new voting system. 
In BY+1, the Department is scheduled to conduct two elections as opposed to the one election contemplated in the base budget. The increase in this account is the result of Vote-By-Mail Ballot mailing and assembly and Voter Information Pamphlet typesetting and translation, audio, XML and HTML, and large print formats associated with two elections. 
Additionally, the base budget in BY+1 contemplates prior rates for a voting system which have since expired. Included in the BY+1 requests are the rates expected under the new contract. </t>
  </si>
  <si>
    <t xml:space="preserve">Increase in both fiscal years in this account are based on contractual rate increases. </t>
  </si>
  <si>
    <t>Request in Fee’s Licenses Permits account is reflective of the actual costs to obtain DPW permits that reserve a space outside of Polling Places requiring portable toilets for voters. 
Requesting in BY+1 contemplates the Department conducting two elections during the fiscal year.</t>
  </si>
  <si>
    <t xml:space="preserve">Increase in BY+1 is attributed to the Department conducting two elections in the fiscal year requiring additional services from SFMTA for Election Night collection of memory packs and results cartridges. </t>
  </si>
  <si>
    <t xml:space="preserve">Increase in BY+1 is attributed to the Department conducting two elections in the fiscal year requiring additional services from Reproduction Services for the production of Election materials such as the Roster of Voters and Street Index's. </t>
  </si>
  <si>
    <t xml:space="preserve">Increase in BY+1 is attributed to the Department conducting two elections in the fiscal year requiring additional services from the Sherriff's Department for ballot security.  </t>
  </si>
  <si>
    <t>REG Elections-Commission</t>
  </si>
  <si>
    <t xml:space="preserve">Final payment for the agreement term is budgeted in FY2018-19. </t>
  </si>
  <si>
    <t>The City will have paid in full for the perpetual license rights to software, reducing the expense to operate the equipment starting in FY2019-20.</t>
  </si>
  <si>
    <t>In fiscal year 2018-19 (BY), the Department projects an increase in temporary salaries associated with the implementation of a new voting system including comprehensive voter education campaign throughout 2019, and development polling place procedures and training materials.
In fiscal year 2019-20 (BY+1) the Department will conduct two Elections, November 2019 and March 2020, as opposed to the one election contemplated in the base budget. Additionally, due to the Presidential Primary now held in March instead of June, many of the activities to conduct the March 2020 election will overlap with activities of the November 2019 election, requiring the Department to hire additional temporary staff to complete tasks associated with two elections simultaneously. Furthermore, the Department expects some temporary staff to become benefited based on the hours they are expected to work for the two elections, resulting in an increase to fringe benefits.</t>
  </si>
  <si>
    <t xml:space="preserve">In BY+1, the Department is scheduled to conduct two elections as opposed to the one election contemplated in the base budget. The increase in this account is partially due to paying for use of San Francisco Public Library and Community College of San Francisco facilities as polling places on Election Day for two elections. 
Additionally, the Department projects an increase in lease expense associated with its warehouse facility based on an established MOU with the San Francisco PORT Authority for Pier 31. </t>
  </si>
  <si>
    <t xml:space="preserve">In BY, the increase in printing can be attributed to increased cost of production of the Voter Information Pamphlet (VIP) and ballots. The Department anticipates a larger VIP for the November 2018 election than previously projected and the cost to produce each ballot card has also slightly increased above last year’s projection.   
In BY+1, the Department is scheduled to conduct two elections as opposed to the one election contemplated in the base budget. The increase in this account is the result of printing ballots and Voter Information Pamphlets, City-wide election mailers, provisional envelopes, poll worker manuals, and advertisements for two elections. </t>
  </si>
  <si>
    <t xml:space="preserve">During last year’s budget cycle, the Department requested as was approved to purchase a server in FY1819. The request in BY contemplates the Department’s request to purchase one additional server.
In BY+1, the Department requests to purchase two servers and a production scanner that will replace equipment that is reaching its useful life. </t>
  </si>
  <si>
    <t xml:space="preserve">The Department generates revenue primarily through candidate filing and statement fees and fees associated with submission of paid ballot arguments, all of which are imposed by state or local laws. The Department's projections in these accounts reflect estimated revenue generated during the two fiscal years.  </t>
  </si>
  <si>
    <t xml:space="preserve">In even-numbered years, when the San Francisco Unified School District (SFUSD), Community College District (CCD), and Bay Area Rapid Transit District (BART) consolidate their elections with the November general election, the Department realizes additional revenue from these districts for administering their elections. Therefore, the Department’s revenue will fluctuate from FY2018-19 to FY2019-20, with significantly higher revenue recoveries in FY2018-19. </t>
  </si>
  <si>
    <t xml:space="preserve">The Department performs election services for the Retirement System, for which expenses are recovered.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</si>
</sst>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00"/>
    <numFmt numFmtId="168" formatCode="0.0"/>
    <numFmt numFmtId="169" formatCode="_(* #,##0.0_);_(* \(#,##0.0\);_(* &quot;-&quot;?_);_(@_)"/>
    <numFmt numFmtId="170" formatCode="#,##0.0000_);\(#,##0.0000\)"/>
    <numFmt numFmtId="171" formatCode="#,##0.0_);\(#,##0.0\)"/>
    <numFmt numFmtId="172" formatCode="0_);\(0\)"/>
    <numFmt numFmtId="173" formatCode="mm/dd/yy;@"/>
    <numFmt numFmtId="174" formatCode="000\-00\-0000"/>
    <numFmt numFmtId="175" formatCode="0.000"/>
  </numFmts>
  <fonts count="130">
    <font>
      <sz val="11"/>
      <color theme="1"/>
      <name val="Calibri"/>
      <family val="2"/>
      <scheme val="minor"/>
    </font>
    <font>
      <sz val="11"/>
      <color theme="1"/>
      <name val="Calibri"/>
      <family val="2"/>
      <scheme val="minor"/>
    </font>
    <font>
      <sz val="10"/>
      <name val="Arial"/>
      <family val="2"/>
    </font>
    <font>
      <b/>
      <sz val="14"/>
      <name val="Arial"/>
      <family val="2"/>
    </font>
    <font>
      <b/>
      <sz val="11"/>
      <name val="Arial"/>
      <family val="2"/>
    </font>
    <font>
      <sz val="11"/>
      <name val="Arial"/>
      <family val="2"/>
    </font>
    <font>
      <sz val="14"/>
      <name val="Arial"/>
      <family val="2"/>
    </font>
    <font>
      <b/>
      <sz val="12"/>
      <name val="Arial"/>
      <family val="2"/>
    </font>
    <font>
      <sz val="12"/>
      <name val="Arial"/>
      <family val="2"/>
    </font>
    <font>
      <b/>
      <u/>
      <sz val="11"/>
      <name val="Arial"/>
      <family val="2"/>
    </font>
    <font>
      <sz val="12"/>
      <color theme="1"/>
      <name val="Times New Roman"/>
      <family val="2"/>
    </font>
    <font>
      <sz val="12"/>
      <color indexed="8"/>
      <name val="Times New Roman"/>
      <family val="2"/>
    </font>
    <font>
      <u/>
      <sz val="10"/>
      <color indexed="12"/>
      <name val="Arial"/>
      <family val="2"/>
    </font>
    <font>
      <sz val="11"/>
      <color indexed="8"/>
      <name val="Arial"/>
      <family val="2"/>
    </font>
    <font>
      <b/>
      <sz val="11"/>
      <color indexed="8"/>
      <name val="Arial"/>
      <family val="2"/>
    </font>
    <font>
      <b/>
      <sz val="11"/>
      <color indexed="10"/>
      <name val="Arial"/>
      <family val="2"/>
    </font>
    <font>
      <b/>
      <sz val="11"/>
      <color indexed="12"/>
      <name val="Arial"/>
      <family val="2"/>
    </font>
    <font>
      <b/>
      <sz val="10"/>
      <color indexed="12"/>
      <name val="Arial"/>
      <family val="2"/>
    </font>
    <font>
      <b/>
      <u/>
      <sz val="11"/>
      <color indexed="12"/>
      <name val="Arial"/>
      <family val="2"/>
    </font>
    <font>
      <sz val="16"/>
      <name val="Arial"/>
      <family val="2"/>
    </font>
    <font>
      <b/>
      <sz val="16"/>
      <name val="Arial"/>
      <family val="2"/>
    </font>
    <font>
      <b/>
      <sz val="9"/>
      <color indexed="81"/>
      <name val="Tahoma"/>
      <family val="2"/>
    </font>
    <font>
      <sz val="9"/>
      <color indexed="81"/>
      <name val="Tahoma"/>
      <family val="2"/>
    </font>
    <font>
      <sz val="10"/>
      <name val="MS Sans Serif"/>
      <family val="2"/>
    </font>
    <font>
      <sz val="10"/>
      <color theme="1"/>
      <name val="Arial"/>
      <family val="2"/>
    </font>
    <font>
      <b/>
      <sz val="10"/>
      <name val="Arial"/>
      <family val="2"/>
    </font>
    <font>
      <b/>
      <sz val="10"/>
      <color theme="1"/>
      <name val="Arial"/>
      <family val="2"/>
    </font>
    <font>
      <sz val="10"/>
      <color indexed="8"/>
      <name val="Arial"/>
      <family val="2"/>
    </font>
    <font>
      <u/>
      <sz val="11"/>
      <name val="Arial"/>
      <family val="2"/>
    </font>
    <font>
      <b/>
      <i/>
      <sz val="11"/>
      <name val="Arial"/>
      <family val="2"/>
    </font>
    <font>
      <b/>
      <sz val="11"/>
      <color rgb="FFFF0000"/>
      <name val="Arial"/>
      <family val="2"/>
    </font>
    <font>
      <b/>
      <u val="doubleAccounting"/>
      <sz val="11"/>
      <name val="Arial"/>
      <family val="2"/>
    </font>
    <font>
      <sz val="11"/>
      <color rgb="FFFF0000"/>
      <name val="Arial"/>
      <family val="2"/>
    </font>
    <font>
      <b/>
      <u val="doubleAccounting"/>
      <sz val="28"/>
      <color indexed="8"/>
      <name val="Arial"/>
      <family val="2"/>
    </font>
    <font>
      <sz val="16"/>
      <color indexed="8"/>
      <name val="Arial"/>
      <family val="2"/>
    </font>
    <font>
      <sz val="14"/>
      <color indexed="8"/>
      <name val="Arial"/>
      <family val="2"/>
    </font>
    <font>
      <sz val="26"/>
      <name val="Arial"/>
      <family val="2"/>
    </font>
    <font>
      <b/>
      <sz val="12"/>
      <color rgb="FFFF0000"/>
      <name val="Arial"/>
      <family val="2"/>
    </font>
    <font>
      <b/>
      <sz val="26"/>
      <color indexed="8"/>
      <name val="Arial"/>
      <family val="2"/>
    </font>
    <font>
      <b/>
      <sz val="20"/>
      <color indexed="8"/>
      <name val="Arial"/>
      <family val="2"/>
    </font>
    <font>
      <sz val="10"/>
      <color theme="1"/>
      <name val="Tahoma"/>
      <family val="2"/>
    </font>
    <font>
      <sz val="8"/>
      <color rgb="FF333333"/>
      <name val="Arial"/>
      <family val="2"/>
    </font>
    <font>
      <u/>
      <sz val="16"/>
      <color indexed="12"/>
      <name val="Arial"/>
      <family val="2"/>
    </font>
    <font>
      <sz val="10"/>
      <color theme="0"/>
      <name val="Arial"/>
      <family val="2"/>
    </font>
    <font>
      <sz val="11"/>
      <color theme="0"/>
      <name val="Arial"/>
      <family val="2"/>
    </font>
    <font>
      <b/>
      <u/>
      <sz val="10"/>
      <color indexed="48"/>
      <name val="Arial"/>
      <family val="2"/>
    </font>
    <font>
      <sz val="10"/>
      <color indexed="48"/>
      <name val="Arial"/>
      <family val="2"/>
    </font>
    <font>
      <b/>
      <u/>
      <sz val="10"/>
      <name val="Arial"/>
      <family val="2"/>
    </font>
    <font>
      <b/>
      <i/>
      <sz val="10"/>
      <color indexed="8"/>
      <name val="Arial"/>
      <family val="2"/>
    </font>
    <font>
      <b/>
      <sz val="10"/>
      <color indexed="8"/>
      <name val="Arial"/>
      <family val="2"/>
    </font>
    <font>
      <i/>
      <sz val="10"/>
      <color indexed="8"/>
      <name val="Arial"/>
      <family val="2"/>
    </font>
    <font>
      <b/>
      <u/>
      <sz val="14"/>
      <name val="Arial"/>
      <family val="2"/>
    </font>
    <font>
      <u/>
      <sz val="10"/>
      <color indexed="8"/>
      <name val="Arial"/>
      <family val="2"/>
    </font>
    <font>
      <u/>
      <sz val="10"/>
      <name val="Arial"/>
      <family val="2"/>
    </font>
    <font>
      <sz val="8"/>
      <name val="Arial"/>
      <family val="2"/>
    </font>
    <font>
      <sz val="8"/>
      <color indexed="8"/>
      <name val="Arial"/>
      <family val="2"/>
    </font>
    <font>
      <sz val="10"/>
      <color indexed="9"/>
      <name val="Arial"/>
      <family val="2"/>
    </font>
    <font>
      <sz val="8"/>
      <color indexed="81"/>
      <name val="Tahoma"/>
      <family val="2"/>
    </font>
    <font>
      <b/>
      <sz val="8"/>
      <color indexed="81"/>
      <name val="Tahoma"/>
      <family val="2"/>
    </font>
    <font>
      <b/>
      <u/>
      <sz val="10"/>
      <color indexed="8"/>
      <name val="Arial"/>
      <family val="2"/>
    </font>
    <font>
      <b/>
      <u/>
      <sz val="11"/>
      <color theme="1"/>
      <name val="Arial"/>
      <family val="2"/>
    </font>
    <font>
      <u/>
      <sz val="8"/>
      <name val="Arial"/>
      <family val="2"/>
    </font>
    <font>
      <sz val="12"/>
      <name val="Calibri"/>
      <family val="2"/>
      <scheme val="minor"/>
    </font>
    <font>
      <sz val="12"/>
      <color theme="1"/>
      <name val="Calibri"/>
      <family val="2"/>
      <scheme val="minor"/>
    </font>
    <font>
      <sz val="12"/>
      <color rgb="FF000000"/>
      <name val="Calibri"/>
      <family val="2"/>
      <scheme val="minor"/>
    </font>
    <font>
      <sz val="12"/>
      <color rgb="FF000000"/>
      <name val="Calibri"/>
      <family val="2"/>
    </font>
    <font>
      <b/>
      <sz val="12"/>
      <color rgb="FF000000"/>
      <name val="Calibri"/>
      <family val="2"/>
    </font>
    <font>
      <b/>
      <sz val="12"/>
      <color rgb="FF000000"/>
      <name val="Calibri"/>
      <family val="2"/>
      <scheme val="minor"/>
    </font>
    <font>
      <b/>
      <sz val="8"/>
      <name val="Arial"/>
      <family val="2"/>
    </font>
    <font>
      <b/>
      <sz val="10"/>
      <color theme="3" tint="0.39997558519241921"/>
      <name val="Arial"/>
      <family val="2"/>
    </font>
    <font>
      <b/>
      <sz val="9"/>
      <name val="Arial"/>
      <family val="2"/>
    </font>
    <font>
      <sz val="8"/>
      <color indexed="10"/>
      <name val="Arial"/>
      <family val="2"/>
    </font>
    <font>
      <b/>
      <sz val="9"/>
      <color indexed="62"/>
      <name val="Arial"/>
      <family val="2"/>
    </font>
    <font>
      <i/>
      <sz val="11"/>
      <name val="Arial"/>
      <family val="2"/>
    </font>
    <font>
      <i/>
      <sz val="9"/>
      <color indexed="10"/>
      <name val="Arial"/>
      <family val="2"/>
    </font>
    <font>
      <sz val="10"/>
      <color rgb="FFFF0000"/>
      <name val="Arial"/>
      <family val="2"/>
    </font>
    <font>
      <i/>
      <sz val="9"/>
      <color indexed="23"/>
      <name val="Arial"/>
      <family val="2"/>
    </font>
    <font>
      <b/>
      <sz val="10"/>
      <color rgb="FFFF0000"/>
      <name val="Arial"/>
      <family val="2"/>
    </font>
    <font>
      <i/>
      <sz val="10"/>
      <color indexed="10"/>
      <name val="Arial"/>
      <family val="2"/>
    </font>
    <font>
      <b/>
      <sz val="10"/>
      <color indexed="10"/>
      <name val="Arial"/>
      <family val="2"/>
    </font>
    <font>
      <sz val="10"/>
      <color indexed="10"/>
      <name val="Arial"/>
      <family val="2"/>
    </font>
    <font>
      <sz val="16"/>
      <color rgb="FFCCFFCC"/>
      <name val="Arial"/>
      <family val="2"/>
    </font>
    <font>
      <sz val="6"/>
      <name val="Arial"/>
      <family val="2"/>
    </font>
    <font>
      <b/>
      <sz val="5"/>
      <name val="Arial"/>
      <family val="2"/>
    </font>
    <font>
      <sz val="12"/>
      <color rgb="FFFF0000"/>
      <name val="Arial"/>
      <family val="2"/>
    </font>
    <font>
      <b/>
      <sz val="7"/>
      <name val="Arial"/>
      <family val="2"/>
    </font>
    <font>
      <b/>
      <sz val="11"/>
      <color theme="1"/>
      <name val="Calibri"/>
      <family val="2"/>
      <scheme val="minor"/>
    </font>
    <font>
      <b/>
      <sz val="26"/>
      <color theme="1"/>
      <name val="Calibri"/>
      <family val="2"/>
      <scheme val="minor"/>
    </font>
    <font>
      <b/>
      <sz val="20"/>
      <color theme="1"/>
      <name val="Calibri"/>
      <family val="2"/>
      <scheme val="minor"/>
    </font>
    <font>
      <sz val="10"/>
      <name val="Consolas"/>
      <family val="3"/>
    </font>
    <font>
      <sz val="9"/>
      <name val="Consolas"/>
      <family val="3"/>
    </font>
    <font>
      <b/>
      <sz val="11"/>
      <name val="Consolas"/>
      <family val="3"/>
    </font>
    <font>
      <i/>
      <sz val="10"/>
      <color rgb="FFFF0000"/>
      <name val="Arial"/>
      <family val="2"/>
    </font>
    <font>
      <b/>
      <sz val="10"/>
      <name val="Consolas"/>
      <family val="3"/>
    </font>
    <font>
      <b/>
      <sz val="12"/>
      <color theme="6" tint="-0.249977111117893"/>
      <name val="Consolas"/>
      <family val="3"/>
    </font>
    <font>
      <sz val="12"/>
      <name val="Consolas"/>
      <family val="3"/>
    </font>
    <font>
      <b/>
      <sz val="12"/>
      <name val="Consolas"/>
      <family val="3"/>
    </font>
    <font>
      <b/>
      <sz val="12"/>
      <color rgb="FFFF0000"/>
      <name val="Consolas"/>
      <family val="3"/>
    </font>
    <font>
      <b/>
      <sz val="9"/>
      <name val="Consolas"/>
      <family val="3"/>
    </font>
    <font>
      <sz val="9"/>
      <name val="Arial"/>
      <family val="2"/>
    </font>
    <font>
      <b/>
      <sz val="8"/>
      <name val="Consolas"/>
      <family val="3"/>
    </font>
    <font>
      <sz val="8"/>
      <name val="Consolas"/>
      <family val="3"/>
    </font>
    <font>
      <sz val="10"/>
      <name val="Century Gothic"/>
      <family val="2"/>
    </font>
    <font>
      <sz val="9"/>
      <name val="Century Gothic"/>
      <family val="2"/>
    </font>
    <font>
      <b/>
      <sz val="11"/>
      <name val="Century Gothic"/>
      <family val="2"/>
    </font>
    <font>
      <b/>
      <sz val="10"/>
      <name val="Century Gothic"/>
      <family val="2"/>
    </font>
    <font>
      <sz val="12"/>
      <name val="Century Gothic"/>
      <family val="2"/>
    </font>
    <font>
      <i/>
      <sz val="10"/>
      <color rgb="FFFF0000"/>
      <name val="Century Gothic"/>
      <family val="2"/>
    </font>
    <font>
      <b/>
      <sz val="12"/>
      <name val="Century Gothic"/>
      <family val="2"/>
    </font>
    <font>
      <b/>
      <sz val="9"/>
      <name val="Century Gothic"/>
      <family val="2"/>
    </font>
    <font>
      <b/>
      <sz val="10"/>
      <color rgb="FFFF0000"/>
      <name val="Century Gothic"/>
      <family val="2"/>
    </font>
    <font>
      <b/>
      <sz val="10"/>
      <color indexed="10"/>
      <name val="Century Gothic"/>
      <family val="2"/>
    </font>
    <font>
      <sz val="10"/>
      <color rgb="FFFF0000"/>
      <name val="Century Gothic"/>
      <family val="2"/>
    </font>
    <font>
      <sz val="10"/>
      <color indexed="10"/>
      <name val="Century Gothic"/>
      <family val="2"/>
    </font>
    <font>
      <i/>
      <sz val="10"/>
      <color indexed="10"/>
      <name val="Century Gothic"/>
      <family val="2"/>
    </font>
    <font>
      <b/>
      <sz val="12"/>
      <color rgb="FFFF0000"/>
      <name val="Century Gothic"/>
      <family val="2"/>
    </font>
    <font>
      <i/>
      <sz val="10"/>
      <color theme="0" tint="-0.499984740745262"/>
      <name val="Century Gothic"/>
      <family val="2"/>
    </font>
    <font>
      <b/>
      <sz val="8"/>
      <name val="Century Gothic"/>
      <family val="2"/>
    </font>
    <font>
      <sz val="8"/>
      <name val="Century Gothic"/>
      <family val="2"/>
    </font>
    <font>
      <b/>
      <sz val="12"/>
      <color theme="0"/>
      <name val="Calibri"/>
      <family val="2"/>
      <scheme val="minor"/>
    </font>
    <font>
      <b/>
      <sz val="12"/>
      <color theme="1"/>
      <name val="Calibri"/>
      <family val="2"/>
      <scheme val="minor"/>
    </font>
    <font>
      <i/>
      <sz val="10"/>
      <name val="Arial"/>
      <family val="2"/>
    </font>
    <font>
      <b/>
      <i/>
      <sz val="10"/>
      <name val="Arial"/>
      <family val="2"/>
    </font>
    <font>
      <sz val="8"/>
      <color rgb="FF454545"/>
      <name val="Arial"/>
      <family val="2"/>
    </font>
    <font>
      <sz val="12"/>
      <color rgb="FF000000"/>
      <name val="Calibri"/>
      <family val="2"/>
      <scheme val="minor"/>
    </font>
    <font>
      <sz val="8"/>
      <color theme="1"/>
      <name val="Tahoma"/>
      <family val="2"/>
    </font>
    <font>
      <sz val="11"/>
      <color theme="1"/>
      <name val="Arial"/>
      <family val="2"/>
    </font>
    <font>
      <u/>
      <sz val="11"/>
      <color theme="10"/>
      <name val="Calibri"/>
      <family val="2"/>
      <scheme val="minor"/>
    </font>
    <font>
      <sz val="9"/>
      <color indexed="8"/>
      <name val="Arial"/>
      <family val="2"/>
    </font>
    <font>
      <sz val="10"/>
      <color rgb="FF000000"/>
      <name val="Arial"/>
      <family val="2"/>
    </font>
  </fonts>
  <fills count="3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rgb="FFE7E5E5"/>
      </patternFill>
    </fill>
    <fill>
      <patternFill patternType="solid">
        <fgColor rgb="FFBFD2E2"/>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CCFFCC"/>
        <bgColor indexed="64"/>
      </patternFill>
    </fill>
    <fill>
      <patternFill patternType="solid">
        <fgColor theme="8" tint="0.79998168889431442"/>
        <bgColor indexed="64"/>
      </patternFill>
    </fill>
    <fill>
      <patternFill patternType="solid">
        <fgColor indexed="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FFFF"/>
      </patternFill>
    </fill>
  </fills>
  <borders count="1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bottom/>
      <diagonal/>
    </border>
    <border>
      <left/>
      <right style="thick">
        <color indexed="64"/>
      </right>
      <top/>
      <bottom style="medium">
        <color indexed="64"/>
      </bottom>
      <diagonal/>
    </border>
    <border>
      <left style="thick">
        <color auto="1"/>
      </left>
      <right/>
      <top/>
      <bottom/>
      <diagonal/>
    </border>
    <border>
      <left/>
      <right style="thick">
        <color auto="1"/>
      </right>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auto="1"/>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right style="thin">
        <color indexed="64"/>
      </right>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Dashed">
        <color indexed="64"/>
      </left>
      <right style="mediumDashed">
        <color indexed="64"/>
      </right>
      <top style="double">
        <color indexed="64"/>
      </top>
      <bottom style="medium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Dashed">
        <color indexed="64"/>
      </right>
      <top style="mediumDashed">
        <color indexed="64"/>
      </top>
      <bottom style="medium">
        <color indexed="64"/>
      </bottom>
      <diagonal/>
    </border>
    <border>
      <left style="mediumDashed">
        <color indexed="64"/>
      </left>
      <right style="medium">
        <color indexed="64"/>
      </right>
      <top style="mediumDashed">
        <color indexed="64"/>
      </top>
      <bottom style="medium">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38">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12" fillId="0" borderId="0" applyNumberFormat="0" applyFill="0" applyBorder="0" applyAlignment="0" applyProtection="0">
      <alignment vertical="top"/>
      <protection locked="0"/>
    </xf>
    <xf numFmtId="0" fontId="10" fillId="0" borderId="0"/>
    <xf numFmtId="0" fontId="11" fillId="0" borderId="0"/>
    <xf numFmtId="0" fontId="2" fillId="0" borderId="0" applyNumberFormat="0" applyFill="0" applyBorder="0" applyAlignment="0" applyProtection="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27" fillId="0" borderId="0"/>
    <xf numFmtId="0" fontId="40" fillId="0" borderId="0"/>
    <xf numFmtId="37" fontId="2" fillId="0" borderId="0"/>
    <xf numFmtId="37" fontId="2" fillId="0" borderId="0"/>
    <xf numFmtId="37" fontId="2" fillId="6" borderId="0"/>
    <xf numFmtId="0" fontId="1" fillId="0" borderId="0"/>
    <xf numFmtId="9" fontId="1" fillId="0" borderId="0" applyFont="0" applyFill="0" applyBorder="0" applyAlignment="0" applyProtection="0"/>
    <xf numFmtId="0" fontId="2" fillId="0" borderId="0"/>
    <xf numFmtId="0" fontId="127" fillId="0" borderId="0" applyNumberFormat="0" applyFill="0" applyBorder="0" applyAlignment="0" applyProtection="0"/>
  </cellStyleXfs>
  <cellXfs count="1608">
    <xf numFmtId="0" fontId="0" fillId="0" borderId="0" xfId="0"/>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xf numFmtId="43" fontId="5" fillId="2" borderId="0" xfId="2" applyFont="1" applyFill="1"/>
    <xf numFmtId="0" fontId="5" fillId="2" borderId="0" xfId="1" applyFont="1" applyFill="1" applyAlignment="1">
      <alignment wrapText="1"/>
    </xf>
    <xf numFmtId="0" fontId="6" fillId="2" borderId="0" xfId="1" applyFont="1" applyFill="1" applyAlignment="1">
      <alignment horizontal="left" vertical="center"/>
    </xf>
    <xf numFmtId="0" fontId="5" fillId="2" borderId="0" xfId="1" applyFont="1" applyFill="1" applyAlignment="1">
      <alignment horizontal="left" vertical="center"/>
    </xf>
    <xf numFmtId="0" fontId="7" fillId="3" borderId="1" xfId="1" applyFont="1" applyFill="1" applyBorder="1"/>
    <xf numFmtId="0" fontId="7" fillId="3" borderId="2" xfId="1" applyFont="1" applyFill="1" applyBorder="1"/>
    <xf numFmtId="0" fontId="8" fillId="2" borderId="0" xfId="1" applyFont="1" applyFill="1"/>
    <xf numFmtId="0" fontId="8" fillId="2" borderId="0" xfId="1" applyFont="1" applyFill="1" applyAlignment="1">
      <alignment wrapText="1"/>
    </xf>
    <xf numFmtId="43" fontId="8" fillId="2" borderId="0" xfId="2" applyFont="1" applyFill="1"/>
    <xf numFmtId="0" fontId="4" fillId="4" borderId="3" xfId="1" applyFont="1" applyFill="1" applyBorder="1" applyAlignment="1">
      <alignment horizontal="center" vertical="center" wrapText="1"/>
    </xf>
    <xf numFmtId="43" fontId="4" fillId="4" borderId="4" xfId="2"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2" borderId="0" xfId="1" applyFont="1" applyFill="1" applyAlignment="1">
      <alignment horizontal="center" vertical="center" wrapText="1"/>
    </xf>
    <xf numFmtId="0" fontId="5" fillId="2" borderId="3" xfId="1" applyFont="1" applyFill="1" applyBorder="1"/>
    <xf numFmtId="43" fontId="5" fillId="2" borderId="4" xfId="2" applyFont="1" applyFill="1" applyBorder="1"/>
    <xf numFmtId="0" fontId="5" fillId="2" borderId="8" xfId="1" applyFont="1" applyFill="1" applyBorder="1"/>
    <xf numFmtId="0" fontId="5" fillId="2" borderId="9" xfId="1" applyFont="1" applyFill="1" applyBorder="1"/>
    <xf numFmtId="0" fontId="5" fillId="2" borderId="8" xfId="1" applyFont="1" applyFill="1" applyBorder="1" applyAlignment="1">
      <alignment wrapText="1"/>
    </xf>
    <xf numFmtId="0" fontId="5" fillId="2" borderId="10" xfId="1" applyFont="1" applyFill="1" applyBorder="1" applyAlignment="1">
      <alignment wrapText="1"/>
    </xf>
    <xf numFmtId="0" fontId="5" fillId="2" borderId="7" xfId="1" applyFont="1" applyFill="1" applyBorder="1" applyAlignment="1">
      <alignment wrapText="1"/>
    </xf>
    <xf numFmtId="0" fontId="5" fillId="2" borderId="11" xfId="1" applyFont="1" applyFill="1" applyBorder="1"/>
    <xf numFmtId="0" fontId="5" fillId="2" borderId="12" xfId="1" applyFont="1" applyFill="1" applyBorder="1"/>
    <xf numFmtId="0" fontId="5" fillId="2" borderId="11" xfId="1" applyFont="1" applyFill="1" applyBorder="1" applyAlignment="1">
      <alignment wrapText="1"/>
    </xf>
    <xf numFmtId="0" fontId="8" fillId="3" borderId="13" xfId="1" applyFont="1" applyFill="1" applyBorder="1"/>
    <xf numFmtId="0" fontId="5" fillId="0" borderId="8" xfId="1" applyFont="1" applyFill="1" applyBorder="1"/>
    <xf numFmtId="0" fontId="5" fillId="0" borderId="9" xfId="1" applyFont="1" applyFill="1" applyBorder="1"/>
    <xf numFmtId="0" fontId="5" fillId="2" borderId="7" xfId="1" applyFont="1" applyFill="1" applyBorder="1"/>
    <xf numFmtId="0" fontId="5" fillId="0" borderId="11" xfId="1" applyFont="1" applyFill="1" applyBorder="1"/>
    <xf numFmtId="0" fontId="5" fillId="0" borderId="12" xfId="1" applyFont="1" applyFill="1" applyBorder="1"/>
    <xf numFmtId="0" fontId="9" fillId="6" borderId="0" xfId="1" applyFont="1" applyFill="1"/>
    <xf numFmtId="0" fontId="5" fillId="6" borderId="0" xfId="1" applyFont="1" applyFill="1"/>
    <xf numFmtId="0" fontId="2" fillId="2" borderId="0" xfId="1" applyFont="1" applyFill="1"/>
    <xf numFmtId="0" fontId="2" fillId="2" borderId="0" xfId="1" applyFont="1" applyFill="1" applyAlignment="1">
      <alignment horizontal="center" wrapText="1"/>
    </xf>
    <xf numFmtId="0" fontId="5" fillId="2" borderId="0" xfId="1" applyFont="1" applyFill="1" applyBorder="1"/>
    <xf numFmtId="0" fontId="5" fillId="2" borderId="0" xfId="1" applyFont="1" applyFill="1" applyBorder="1" applyAlignment="1">
      <alignment horizontal="left" indent="1"/>
    </xf>
    <xf numFmtId="165" fontId="5" fillId="2" borderId="0" xfId="9" applyNumberFormat="1" applyFont="1" applyFill="1"/>
    <xf numFmtId="0" fontId="4" fillId="2" borderId="0" xfId="1" applyFont="1" applyFill="1" applyBorder="1" applyAlignment="1">
      <alignment horizontal="left"/>
    </xf>
    <xf numFmtId="0" fontId="4" fillId="2" borderId="0" xfId="1" applyFont="1" applyFill="1"/>
    <xf numFmtId="0" fontId="9" fillId="2" borderId="0" xfId="1" applyFont="1" applyFill="1"/>
    <xf numFmtId="0" fontId="5" fillId="2" borderId="0" xfId="1" applyFont="1" applyFill="1" applyBorder="1" applyAlignment="1"/>
    <xf numFmtId="0" fontId="6" fillId="2" borderId="0" xfId="1" applyFont="1" applyFill="1" applyBorder="1" applyAlignment="1"/>
    <xf numFmtId="0" fontId="3" fillId="2" borderId="0" xfId="1" applyFont="1" applyFill="1"/>
    <xf numFmtId="0" fontId="4" fillId="2" borderId="0" xfId="1" applyFont="1" applyFill="1" applyAlignment="1">
      <alignment horizontal="right"/>
    </xf>
    <xf numFmtId="0" fontId="5" fillId="2" borderId="0" xfId="1" applyFont="1" applyFill="1" applyAlignment="1">
      <alignment horizontal="right" indent="2"/>
    </xf>
    <xf numFmtId="44" fontId="5" fillId="2" borderId="3" xfId="9" applyFont="1" applyFill="1" applyBorder="1"/>
    <xf numFmtId="9" fontId="5" fillId="8" borderId="3" xfId="24" applyFont="1" applyFill="1" applyBorder="1"/>
    <xf numFmtId="0" fontId="5" fillId="2" borderId="3" xfId="1" applyFont="1" applyFill="1" applyBorder="1" applyAlignment="1">
      <alignment horizontal="center"/>
    </xf>
    <xf numFmtId="9" fontId="5" fillId="8" borderId="3" xfId="1" applyNumberFormat="1" applyFont="1" applyFill="1" applyBorder="1"/>
    <xf numFmtId="0" fontId="5" fillId="2" borderId="3" xfId="1" applyFont="1" applyFill="1" applyBorder="1" applyAlignment="1">
      <alignment wrapText="1"/>
    </xf>
    <xf numFmtId="0" fontId="5" fillId="4" borderId="3"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9" borderId="3" xfId="1" applyFont="1" applyFill="1" applyBorder="1" applyAlignment="1">
      <alignment horizontal="center" vertical="center" wrapText="1"/>
    </xf>
    <xf numFmtId="44" fontId="5" fillId="0" borderId="0" xfId="9" applyFont="1" applyFill="1" applyBorder="1"/>
    <xf numFmtId="0" fontId="5" fillId="0" borderId="0" xfId="1" applyFont="1" applyFill="1" applyBorder="1"/>
    <xf numFmtId="9" fontId="5" fillId="0" borderId="0" xfId="1" applyNumberFormat="1" applyFont="1" applyFill="1" applyBorder="1"/>
    <xf numFmtId="9" fontId="5" fillId="0" borderId="0" xfId="24" applyFont="1" applyFill="1" applyBorder="1"/>
    <xf numFmtId="0" fontId="5" fillId="0" borderId="0" xfId="1" applyFont="1" applyFill="1" applyBorder="1" applyAlignment="1">
      <alignment wrapText="1"/>
    </xf>
    <xf numFmtId="0" fontId="5" fillId="0" borderId="0" xfId="1" applyFont="1" applyFill="1" applyBorder="1" applyAlignment="1">
      <alignment horizontal="center"/>
    </xf>
    <xf numFmtId="0" fontId="7" fillId="0" borderId="0" xfId="1" applyFont="1" applyFill="1" applyBorder="1" applyAlignment="1">
      <alignment horizontal="left"/>
    </xf>
    <xf numFmtId="0" fontId="7" fillId="2" borderId="0" xfId="1" applyFont="1" applyFill="1" applyBorder="1"/>
    <xf numFmtId="0" fontId="16" fillId="2" borderId="0" xfId="1" applyFont="1" applyFill="1" applyBorder="1" applyAlignment="1">
      <alignment wrapText="1"/>
    </xf>
    <xf numFmtId="0" fontId="17" fillId="2" borderId="0" xfId="1" applyFont="1" applyFill="1" applyBorder="1" applyAlignment="1">
      <alignment horizontal="left" wrapText="1"/>
    </xf>
    <xf numFmtId="0" fontId="5" fillId="0" borderId="0" xfId="1" applyFont="1" applyFill="1"/>
    <xf numFmtId="166" fontId="16" fillId="0" borderId="0" xfId="24" applyNumberFormat="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applyAlignment="1"/>
    <xf numFmtId="166" fontId="16" fillId="7" borderId="21" xfId="24" applyNumberFormat="1" applyFont="1" applyFill="1" applyBorder="1" applyAlignment="1">
      <alignment horizontal="center"/>
    </xf>
    <xf numFmtId="0" fontId="4" fillId="0" borderId="22" xfId="1" applyFont="1" applyFill="1" applyBorder="1" applyAlignment="1">
      <alignment horizontal="left"/>
    </xf>
    <xf numFmtId="0" fontId="4" fillId="0" borderId="13" xfId="1" applyFont="1" applyFill="1" applyBorder="1" applyAlignment="1">
      <alignment horizontal="left"/>
    </xf>
    <xf numFmtId="0" fontId="4" fillId="0" borderId="13" xfId="1" applyFont="1" applyFill="1" applyBorder="1" applyAlignment="1"/>
    <xf numFmtId="0" fontId="4" fillId="0" borderId="1" xfId="1" applyFont="1" applyFill="1" applyBorder="1" applyAlignment="1"/>
    <xf numFmtId="0" fontId="4" fillId="2" borderId="22" xfId="1" applyFont="1" applyFill="1" applyBorder="1" applyAlignment="1">
      <alignment horizontal="left"/>
    </xf>
    <xf numFmtId="0" fontId="4" fillId="2" borderId="13" xfId="1" applyFont="1" applyFill="1" applyBorder="1" applyAlignment="1">
      <alignment horizontal="left"/>
    </xf>
    <xf numFmtId="0" fontId="4" fillId="2" borderId="13" xfId="1" applyFont="1" applyFill="1" applyBorder="1" applyAlignment="1"/>
    <xf numFmtId="0" fontId="4" fillId="2" borderId="1" xfId="1" applyFont="1" applyFill="1" applyBorder="1" applyAlignment="1"/>
    <xf numFmtId="0" fontId="5" fillId="0" borderId="0" xfId="1" applyFont="1" applyFill="1" applyBorder="1" applyAlignment="1">
      <alignment vertical="center" wrapText="1"/>
    </xf>
    <xf numFmtId="0" fontId="19" fillId="2" borderId="0" xfId="1" applyFont="1" applyFill="1" applyAlignment="1">
      <alignment vertical="top"/>
    </xf>
    <xf numFmtId="0" fontId="20" fillId="2" borderId="0" xfId="1" applyFont="1" applyFill="1"/>
    <xf numFmtId="0" fontId="5" fillId="2" borderId="0" xfId="20" applyFont="1" applyFill="1"/>
    <xf numFmtId="0" fontId="5" fillId="2" borderId="0" xfId="20" applyFont="1" applyFill="1" applyAlignment="1">
      <alignment horizontal="center"/>
    </xf>
    <xf numFmtId="0" fontId="23" fillId="0" borderId="0" xfId="20" applyFont="1"/>
    <xf numFmtId="0" fontId="2" fillId="3" borderId="0" xfId="20" applyFont="1" applyFill="1"/>
    <xf numFmtId="0" fontId="24" fillId="3" borderId="23" xfId="21" applyFont="1" applyFill="1" applyBorder="1"/>
    <xf numFmtId="10" fontId="24" fillId="7" borderId="23" xfId="21" applyNumberFormat="1" applyFont="1" applyFill="1" applyBorder="1"/>
    <xf numFmtId="0" fontId="1" fillId="0" borderId="0" xfId="21"/>
    <xf numFmtId="0" fontId="25" fillId="0" borderId="3" xfId="21" applyFont="1" applyBorder="1"/>
    <xf numFmtId="2" fontId="1" fillId="0" borderId="0" xfId="21" applyNumberFormat="1"/>
    <xf numFmtId="17" fontId="1" fillId="0" borderId="0" xfId="21" applyNumberFormat="1"/>
    <xf numFmtId="2" fontId="1" fillId="4" borderId="24" xfId="21" applyNumberFormat="1" applyFill="1" applyBorder="1"/>
    <xf numFmtId="0" fontId="1" fillId="4" borderId="24" xfId="21" applyFill="1" applyBorder="1"/>
    <xf numFmtId="0" fontId="20" fillId="4" borderId="24" xfId="20" applyFont="1" applyFill="1" applyBorder="1" applyAlignment="1">
      <alignment horizontal="left" vertical="center"/>
    </xf>
    <xf numFmtId="0" fontId="2" fillId="0" borderId="0" xfId="20" applyFont="1"/>
    <xf numFmtId="167" fontId="25" fillId="0" borderId="0" xfId="20" applyNumberFormat="1" applyFont="1" applyFill="1"/>
    <xf numFmtId="0" fontId="25" fillId="0" borderId="0" xfId="20" applyFont="1" applyAlignment="1">
      <alignment horizontal="right"/>
    </xf>
    <xf numFmtId="0" fontId="23" fillId="0" borderId="0" xfId="20" applyFont="1" applyFill="1"/>
    <xf numFmtId="0" fontId="2" fillId="0" borderId="0" xfId="20" applyFont="1" applyFill="1"/>
    <xf numFmtId="0" fontId="25" fillId="0" borderId="0" xfId="20" applyFont="1"/>
    <xf numFmtId="0" fontId="23" fillId="3" borderId="0" xfId="20" applyFont="1" applyFill="1"/>
    <xf numFmtId="167" fontId="2" fillId="0" borderId="0" xfId="20" applyNumberFormat="1" applyFont="1"/>
    <xf numFmtId="44" fontId="2" fillId="0" borderId="0" xfId="20" applyNumberFormat="1" applyFont="1" applyFill="1" applyAlignment="1">
      <alignment horizontal="center"/>
    </xf>
    <xf numFmtId="2" fontId="2" fillId="0" borderId="0" xfId="20" applyNumberFormat="1" applyFont="1" applyAlignment="1">
      <alignment horizontal="center"/>
    </xf>
    <xf numFmtId="0" fontId="2" fillId="0" borderId="0" xfId="20" applyFont="1" applyAlignment="1">
      <alignment horizontal="left"/>
    </xf>
    <xf numFmtId="0" fontId="2" fillId="0" borderId="0" xfId="20" applyFont="1" applyAlignment="1">
      <alignment horizontal="center"/>
    </xf>
    <xf numFmtId="0" fontId="2" fillId="0" borderId="0" xfId="20" applyNumberFormat="1" applyFont="1" applyAlignment="1">
      <alignment horizontal="left"/>
    </xf>
    <xf numFmtId="167" fontId="25" fillId="10" borderId="23" xfId="20" applyNumberFormat="1" applyFont="1" applyFill="1" applyBorder="1" applyAlignment="1">
      <alignment horizontal="right"/>
    </xf>
    <xf numFmtId="43" fontId="26" fillId="0" borderId="23" xfId="4" applyFont="1" applyFill="1" applyBorder="1" applyAlignment="1">
      <alignment horizontal="right"/>
    </xf>
    <xf numFmtId="43" fontId="24" fillId="0" borderId="23" xfId="4" quotePrefix="1" applyFont="1" applyBorder="1"/>
    <xf numFmtId="0" fontId="2" fillId="0" borderId="23" xfId="20" quotePrefix="1" applyFont="1" applyBorder="1" applyAlignment="1">
      <alignment horizontal="center"/>
    </xf>
    <xf numFmtId="167" fontId="24" fillId="10" borderId="18" xfId="11" applyNumberFormat="1" applyFont="1" applyFill="1" applyBorder="1"/>
    <xf numFmtId="167" fontId="24" fillId="10" borderId="25" xfId="4" quotePrefix="1" applyNumberFormat="1" applyFont="1" applyFill="1" applyBorder="1"/>
    <xf numFmtId="168" fontId="24" fillId="10" borderId="18" xfId="4" quotePrefix="1" applyNumberFormat="1" applyFont="1" applyFill="1" applyBorder="1"/>
    <xf numFmtId="167" fontId="24" fillId="7" borderId="18" xfId="11" applyNumberFormat="1" applyFont="1" applyFill="1" applyBorder="1"/>
    <xf numFmtId="49" fontId="2" fillId="10" borderId="18" xfId="20" quotePrefix="1" applyNumberFormat="1" applyFont="1" applyFill="1" applyBorder="1" applyAlignment="1">
      <alignment horizontal="center"/>
    </xf>
    <xf numFmtId="49" fontId="2" fillId="10" borderId="26" xfId="20" quotePrefix="1" applyNumberFormat="1" applyFont="1" applyFill="1" applyBorder="1" applyAlignment="1">
      <alignment horizontal="center"/>
    </xf>
    <xf numFmtId="167" fontId="24" fillId="10" borderId="25" xfId="11" applyNumberFormat="1" applyFont="1" applyFill="1" applyBorder="1"/>
    <xf numFmtId="168" fontId="24" fillId="10" borderId="25" xfId="4" quotePrefix="1" applyNumberFormat="1" applyFont="1" applyFill="1" applyBorder="1"/>
    <xf numFmtId="167" fontId="24" fillId="7" borderId="25" xfId="11" applyNumberFormat="1" applyFont="1" applyFill="1" applyBorder="1"/>
    <xf numFmtId="49" fontId="2" fillId="10" borderId="25" xfId="20" quotePrefix="1" applyNumberFormat="1" applyFont="1" applyFill="1" applyBorder="1" applyAlignment="1">
      <alignment horizontal="center"/>
    </xf>
    <xf numFmtId="167" fontId="24" fillId="10" borderId="27" xfId="11" applyNumberFormat="1" applyFont="1" applyFill="1" applyBorder="1"/>
    <xf numFmtId="167" fontId="24" fillId="10" borderId="27" xfId="4" quotePrefix="1" applyNumberFormat="1" applyFont="1" applyFill="1" applyBorder="1"/>
    <xf numFmtId="168" fontId="24" fillId="10" borderId="27" xfId="4" quotePrefix="1" applyNumberFormat="1" applyFont="1" applyFill="1" applyBorder="1"/>
    <xf numFmtId="167" fontId="24" fillId="7" borderId="27" xfId="11" applyNumberFormat="1" applyFont="1" applyFill="1" applyBorder="1"/>
    <xf numFmtId="49" fontId="2" fillId="10" borderId="27" xfId="20" quotePrefix="1" applyNumberFormat="1" applyFont="1" applyFill="1" applyBorder="1" applyAlignment="1">
      <alignment horizontal="center"/>
    </xf>
    <xf numFmtId="49" fontId="2" fillId="10" borderId="28" xfId="20" quotePrefix="1" applyNumberFormat="1" applyFont="1" applyFill="1" applyBorder="1" applyAlignment="1">
      <alignment horizontal="center"/>
    </xf>
    <xf numFmtId="0" fontId="23" fillId="0" borderId="0" xfId="20" applyFont="1" applyAlignment="1">
      <alignment wrapText="1"/>
    </xf>
    <xf numFmtId="0" fontId="2" fillId="11" borderId="3" xfId="20" applyFont="1" applyFill="1" applyBorder="1" applyAlignment="1">
      <alignment horizontal="center" wrapText="1"/>
    </xf>
    <xf numFmtId="0" fontId="27" fillId="12" borderId="29" xfId="29" applyFont="1" applyFill="1" applyBorder="1" applyAlignment="1">
      <alignment horizontal="center" wrapText="1"/>
    </xf>
    <xf numFmtId="0" fontId="20" fillId="0" borderId="0" xfId="20" applyFont="1" applyFill="1" applyBorder="1" applyAlignment="1">
      <alignment horizontal="center" vertical="center"/>
    </xf>
    <xf numFmtId="43" fontId="24" fillId="0" borderId="0" xfId="4" quotePrefix="1" applyFont="1" applyBorder="1"/>
    <xf numFmtId="0" fontId="1" fillId="0" borderId="0" xfId="21" applyBorder="1" applyAlignment="1">
      <alignment horizontal="left" wrapText="1"/>
    </xf>
    <xf numFmtId="0" fontId="2" fillId="0" borderId="0" xfId="20" applyFont="1" applyBorder="1" applyAlignment="1">
      <alignment horizontal="left" wrapText="1"/>
    </xf>
    <xf numFmtId="167" fontId="27" fillId="0" borderId="0" xfId="29" applyNumberFormat="1" applyFont="1" applyFill="1" applyBorder="1" applyAlignment="1">
      <alignment horizontal="right" wrapText="1"/>
    </xf>
    <xf numFmtId="2" fontId="2" fillId="0" borderId="0" xfId="20" applyNumberFormat="1" applyFont="1" applyBorder="1" applyAlignment="1">
      <alignment horizontal="center"/>
    </xf>
    <xf numFmtId="0" fontId="2" fillId="0" borderId="0" xfId="20" applyFont="1" applyBorder="1" applyAlignment="1">
      <alignment horizontal="left"/>
    </xf>
    <xf numFmtId="0" fontId="2" fillId="0" borderId="0" xfId="20" applyFont="1" applyBorder="1" applyAlignment="1">
      <alignment horizontal="center"/>
    </xf>
    <xf numFmtId="43" fontId="24" fillId="0" borderId="30" xfId="4" quotePrefix="1" applyFont="1" applyBorder="1"/>
    <xf numFmtId="0" fontId="2" fillId="0" borderId="34" xfId="20" applyFont="1" applyBorder="1" applyAlignment="1">
      <alignment horizontal="left"/>
    </xf>
    <xf numFmtId="0" fontId="2" fillId="0" borderId="34" xfId="20" applyFont="1" applyBorder="1" applyAlignment="1">
      <alignment horizontal="center"/>
    </xf>
    <xf numFmtId="43" fontId="24" fillId="0" borderId="25" xfId="4" quotePrefix="1" applyFont="1" applyBorder="1"/>
    <xf numFmtId="0" fontId="2" fillId="0" borderId="36" xfId="20" applyFont="1" applyBorder="1" applyAlignment="1">
      <alignment horizontal="left"/>
    </xf>
    <xf numFmtId="0" fontId="2" fillId="0" borderId="36" xfId="20" applyFont="1" applyBorder="1" applyAlignment="1">
      <alignment horizontal="center"/>
    </xf>
    <xf numFmtId="0" fontId="27" fillId="0" borderId="36" xfId="29" applyFont="1" applyFill="1" applyBorder="1" applyAlignment="1">
      <alignment horizontal="left" wrapText="1"/>
    </xf>
    <xf numFmtId="43" fontId="24" fillId="0" borderId="27" xfId="4" quotePrefix="1" applyFont="1" applyBorder="1"/>
    <xf numFmtId="0" fontId="27" fillId="0" borderId="38" xfId="29" applyFont="1" applyFill="1" applyBorder="1" applyAlignment="1">
      <alignment horizontal="left" wrapText="1"/>
    </xf>
    <xf numFmtId="0" fontId="23" fillId="11" borderId="7" xfId="20" applyFont="1" applyFill="1" applyBorder="1" applyAlignment="1">
      <alignment horizontal="centerContinuous" wrapText="1"/>
    </xf>
    <xf numFmtId="0" fontId="23" fillId="11" borderId="10" xfId="20" applyFont="1" applyFill="1" applyBorder="1" applyAlignment="1">
      <alignment horizontal="centerContinuous" wrapText="1"/>
    </xf>
    <xf numFmtId="0" fontId="2" fillId="11" borderId="10" xfId="20" applyFont="1" applyFill="1" applyBorder="1" applyAlignment="1">
      <alignment horizontal="centerContinuous" wrapText="1"/>
    </xf>
    <xf numFmtId="0" fontId="2" fillId="11" borderId="3" xfId="20" applyFont="1" applyFill="1" applyBorder="1" applyAlignment="1">
      <alignment horizontal="centerContinuous" wrapText="1"/>
    </xf>
    <xf numFmtId="0" fontId="20" fillId="3" borderId="0" xfId="20" applyFont="1" applyFill="1" applyBorder="1" applyAlignment="1">
      <alignment horizontal="center" vertical="center"/>
    </xf>
    <xf numFmtId="0" fontId="20" fillId="13" borderId="0" xfId="20" applyFont="1" applyFill="1" applyBorder="1" applyAlignment="1">
      <alignment horizontal="center" vertical="center"/>
    </xf>
    <xf numFmtId="0" fontId="23" fillId="13" borderId="0" xfId="20" applyFont="1" applyFill="1"/>
    <xf numFmtId="0" fontId="20" fillId="13" borderId="0" xfId="20" applyFont="1" applyFill="1" applyBorder="1" applyAlignment="1">
      <alignment horizontal="left" vertical="center"/>
    </xf>
    <xf numFmtId="0" fontId="20" fillId="13" borderId="39" xfId="20" applyFont="1" applyFill="1" applyBorder="1" applyAlignment="1">
      <alignment horizontal="left" vertical="center"/>
    </xf>
    <xf numFmtId="0" fontId="20" fillId="13" borderId="13" xfId="20" applyFont="1" applyFill="1" applyBorder="1" applyAlignment="1">
      <alignment horizontal="left" vertical="center"/>
    </xf>
    <xf numFmtId="0" fontId="20" fillId="13" borderId="1" xfId="20" applyFont="1" applyFill="1" applyBorder="1" applyAlignment="1">
      <alignment horizontal="left" vertical="center"/>
    </xf>
    <xf numFmtId="43" fontId="24" fillId="0" borderId="30" xfId="4" quotePrefix="1" applyFont="1" applyFill="1" applyBorder="1"/>
    <xf numFmtId="0" fontId="2" fillId="0" borderId="34" xfId="20" applyFont="1" applyFill="1" applyBorder="1" applyAlignment="1">
      <alignment horizontal="left"/>
    </xf>
    <xf numFmtId="0" fontId="2" fillId="0" borderId="34" xfId="20" applyFont="1" applyFill="1" applyBorder="1" applyAlignment="1">
      <alignment horizontal="center"/>
    </xf>
    <xf numFmtId="43" fontId="24" fillId="0" borderId="25" xfId="4" quotePrefix="1" applyFont="1" applyFill="1" applyBorder="1"/>
    <xf numFmtId="0" fontId="2" fillId="0" borderId="36" xfId="20" applyFont="1" applyFill="1" applyBorder="1" applyAlignment="1">
      <alignment horizontal="left"/>
    </xf>
    <xf numFmtId="0" fontId="2" fillId="0" borderId="36" xfId="20" applyFont="1" applyFill="1" applyBorder="1" applyAlignment="1">
      <alignment horizontal="center"/>
    </xf>
    <xf numFmtId="43" fontId="24" fillId="0" borderId="27" xfId="4" quotePrefix="1" applyFont="1" applyFill="1" applyBorder="1"/>
    <xf numFmtId="0" fontId="4" fillId="2" borderId="0" xfId="20" applyFont="1" applyFill="1"/>
    <xf numFmtId="0" fontId="5" fillId="2" borderId="0" xfId="20" applyFont="1" applyFill="1" applyBorder="1" applyAlignment="1">
      <alignment horizontal="center"/>
    </xf>
    <xf numFmtId="0" fontId="5" fillId="2" borderId="0" xfId="20" applyFont="1" applyFill="1" applyBorder="1"/>
    <xf numFmtId="0" fontId="5" fillId="2" borderId="40" xfId="20" applyFont="1" applyFill="1" applyBorder="1" applyAlignment="1">
      <alignment horizontal="center"/>
    </xf>
    <xf numFmtId="44" fontId="4" fillId="2" borderId="41" xfId="20" applyNumberFormat="1" applyFont="1" applyFill="1" applyBorder="1"/>
    <xf numFmtId="0" fontId="5" fillId="2" borderId="41" xfId="20" applyFont="1" applyFill="1" applyBorder="1"/>
    <xf numFmtId="0" fontId="4" fillId="2" borderId="41" xfId="20" applyFont="1" applyFill="1" applyBorder="1" applyAlignment="1"/>
    <xf numFmtId="0" fontId="5" fillId="2" borderId="42" xfId="20" applyFont="1" applyFill="1" applyBorder="1"/>
    <xf numFmtId="0" fontId="5" fillId="2" borderId="43" xfId="20" applyFont="1" applyFill="1" applyBorder="1" applyAlignment="1">
      <alignment horizontal="center"/>
    </xf>
    <xf numFmtId="44" fontId="4" fillId="2" borderId="44" xfId="9" applyFont="1" applyFill="1" applyBorder="1"/>
    <xf numFmtId="0" fontId="5" fillId="2" borderId="44" xfId="20" applyFont="1" applyFill="1" applyBorder="1"/>
    <xf numFmtId="0" fontId="4" fillId="2" borderId="44" xfId="20" applyFont="1" applyFill="1" applyBorder="1" applyAlignment="1"/>
    <xf numFmtId="0" fontId="4" fillId="2" borderId="0" xfId="20" applyFont="1" applyFill="1" applyBorder="1" applyAlignment="1">
      <alignment horizontal="center"/>
    </xf>
    <xf numFmtId="44" fontId="4" fillId="2" borderId="0" xfId="20" applyNumberFormat="1" applyFont="1" applyFill="1" applyBorder="1"/>
    <xf numFmtId="0" fontId="4" fillId="2" borderId="0" xfId="20" applyFont="1" applyFill="1" applyBorder="1"/>
    <xf numFmtId="0" fontId="4" fillId="2" borderId="0" xfId="20" applyFont="1" applyFill="1" applyBorder="1" applyAlignment="1">
      <alignment horizontal="left" indent="3"/>
    </xf>
    <xf numFmtId="0" fontId="5" fillId="2" borderId="45" xfId="20" applyFont="1" applyFill="1" applyBorder="1"/>
    <xf numFmtId="0" fontId="4" fillId="2" borderId="43" xfId="20" applyFont="1" applyFill="1" applyBorder="1" applyAlignment="1">
      <alignment horizontal="center"/>
    </xf>
    <xf numFmtId="7" fontId="4" fillId="2" borderId="0" xfId="24" applyNumberFormat="1" applyFont="1" applyFill="1" applyBorder="1"/>
    <xf numFmtId="0" fontId="4" fillId="2" borderId="0" xfId="20" applyFont="1" applyFill="1" applyBorder="1" applyAlignment="1"/>
    <xf numFmtId="44" fontId="4" fillId="2" borderId="0" xfId="9" applyNumberFormat="1" applyFont="1" applyFill="1" applyBorder="1"/>
    <xf numFmtId="10" fontId="4" fillId="2" borderId="0" xfId="24" applyNumberFormat="1" applyFont="1" applyFill="1" applyBorder="1"/>
    <xf numFmtId="0" fontId="5" fillId="2" borderId="46" xfId="20" applyFont="1" applyFill="1" applyBorder="1"/>
    <xf numFmtId="10" fontId="4" fillId="2" borderId="43" xfId="24" applyNumberFormat="1" applyFont="1" applyFill="1" applyBorder="1" applyAlignment="1">
      <alignment horizontal="center"/>
    </xf>
    <xf numFmtId="165" fontId="4" fillId="2" borderId="0" xfId="9" applyNumberFormat="1" applyFont="1" applyFill="1" applyBorder="1"/>
    <xf numFmtId="165" fontId="4" fillId="2" borderId="47" xfId="20" applyNumberFormat="1" applyFont="1" applyFill="1" applyBorder="1"/>
    <xf numFmtId="165" fontId="4" fillId="2" borderId="48" xfId="20" applyNumberFormat="1" applyFont="1" applyFill="1" applyBorder="1"/>
    <xf numFmtId="165" fontId="4" fillId="2" borderId="0" xfId="20" applyNumberFormat="1" applyFont="1" applyFill="1" applyBorder="1"/>
    <xf numFmtId="0" fontId="9" fillId="2" borderId="0" xfId="20" applyFont="1" applyFill="1" applyBorder="1" applyAlignment="1">
      <alignment horizontal="center"/>
    </xf>
    <xf numFmtId="0" fontId="4" fillId="2" borderId="45" xfId="20" applyFont="1" applyFill="1" applyBorder="1" applyAlignment="1">
      <alignment horizontal="center"/>
    </xf>
    <xf numFmtId="10" fontId="5" fillId="2" borderId="43" xfId="24" applyNumberFormat="1" applyFont="1" applyFill="1" applyBorder="1" applyAlignment="1">
      <alignment horizontal="center"/>
    </xf>
    <xf numFmtId="165" fontId="5" fillId="2" borderId="0" xfId="9" applyNumberFormat="1" applyFont="1" applyFill="1" applyBorder="1"/>
    <xf numFmtId="10" fontId="5" fillId="4" borderId="0" xfId="24" applyNumberFormat="1" applyFont="1" applyFill="1" applyBorder="1" applyAlignment="1">
      <alignment horizontal="center"/>
    </xf>
    <xf numFmtId="0" fontId="5" fillId="2" borderId="0" xfId="20" applyFont="1" applyFill="1" applyBorder="1" applyAlignment="1">
      <alignment horizontal="left" indent="1"/>
    </xf>
    <xf numFmtId="0" fontId="5" fillId="2" borderId="47" xfId="20" applyFont="1" applyFill="1" applyBorder="1"/>
    <xf numFmtId="0" fontId="5" fillId="2" borderId="48" xfId="20" applyFont="1" applyFill="1" applyBorder="1"/>
    <xf numFmtId="10" fontId="5" fillId="2" borderId="0" xfId="24" applyNumberFormat="1" applyFont="1" applyFill="1" applyBorder="1" applyAlignment="1">
      <alignment horizontal="center"/>
    </xf>
    <xf numFmtId="0" fontId="28" fillId="2" borderId="0" xfId="20" applyFont="1" applyFill="1" applyBorder="1"/>
    <xf numFmtId="0" fontId="9" fillId="2" borderId="0" xfId="20" applyFont="1" applyFill="1" applyBorder="1"/>
    <xf numFmtId="165" fontId="4" fillId="2" borderId="3" xfId="20" applyNumberFormat="1" applyFont="1" applyFill="1" applyBorder="1"/>
    <xf numFmtId="165" fontId="5" fillId="2" borderId="0" xfId="20" applyNumberFormat="1" applyFont="1" applyFill="1" applyBorder="1"/>
    <xf numFmtId="165" fontId="5" fillId="0" borderId="0" xfId="9" applyNumberFormat="1" applyFont="1" applyFill="1" applyBorder="1"/>
    <xf numFmtId="3" fontId="5" fillId="2" borderId="47" xfId="20" applyNumberFormat="1" applyFont="1" applyFill="1" applyBorder="1"/>
    <xf numFmtId="3" fontId="5" fillId="2" borderId="48" xfId="20" applyNumberFormat="1" applyFont="1" applyFill="1" applyBorder="1"/>
    <xf numFmtId="3" fontId="5" fillId="2" borderId="0" xfId="20" applyNumberFormat="1" applyFont="1" applyFill="1" applyBorder="1"/>
    <xf numFmtId="3" fontId="4" fillId="2" borderId="47" xfId="20" applyNumberFormat="1" applyFont="1" applyFill="1" applyBorder="1"/>
    <xf numFmtId="3" fontId="4" fillId="2" borderId="48" xfId="20" applyNumberFormat="1" applyFont="1" applyFill="1" applyBorder="1"/>
    <xf numFmtId="3" fontId="4" fillId="7" borderId="3" xfId="20" applyNumberFormat="1" applyFont="1" applyFill="1" applyBorder="1"/>
    <xf numFmtId="0" fontId="4" fillId="2" borderId="43" xfId="20" applyFont="1" applyFill="1" applyBorder="1" applyAlignment="1">
      <alignment horizontal="center" wrapText="1"/>
    </xf>
    <xf numFmtId="0" fontId="4" fillId="2" borderId="0" xfId="20" applyFont="1" applyFill="1" applyBorder="1" applyAlignment="1">
      <alignment horizontal="center" wrapText="1"/>
    </xf>
    <xf numFmtId="0" fontId="5" fillId="2" borderId="24" xfId="20" applyFont="1" applyFill="1" applyBorder="1"/>
    <xf numFmtId="0" fontId="5" fillId="2" borderId="51" xfId="20" applyFont="1" applyFill="1" applyBorder="1"/>
    <xf numFmtId="44" fontId="4" fillId="2" borderId="0" xfId="9" applyFont="1" applyFill="1" applyBorder="1"/>
    <xf numFmtId="44" fontId="31" fillId="2" borderId="41" xfId="9" applyFont="1" applyFill="1" applyBorder="1"/>
    <xf numFmtId="44" fontId="4" fillId="2" borderId="0" xfId="24" applyNumberFormat="1" applyFont="1" applyFill="1" applyBorder="1"/>
    <xf numFmtId="0" fontId="5" fillId="2" borderId="0" xfId="20" applyFont="1" applyFill="1" applyBorder="1" applyAlignment="1"/>
    <xf numFmtId="0" fontId="28" fillId="2" borderId="45" xfId="20" applyFont="1" applyFill="1" applyBorder="1"/>
    <xf numFmtId="0" fontId="9" fillId="2" borderId="54" xfId="20" applyFont="1" applyFill="1" applyBorder="1" applyAlignment="1">
      <alignment horizontal="center"/>
    </xf>
    <xf numFmtId="0" fontId="9" fillId="2" borderId="55" xfId="20" applyFont="1" applyFill="1" applyBorder="1" applyAlignment="1">
      <alignment horizontal="center"/>
    </xf>
    <xf numFmtId="0" fontId="9" fillId="2" borderId="45" xfId="20" applyFont="1" applyFill="1" applyBorder="1" applyAlignment="1">
      <alignment horizontal="left"/>
    </xf>
    <xf numFmtId="10" fontId="5" fillId="2" borderId="0" xfId="24" applyNumberFormat="1" applyFont="1" applyFill="1" applyBorder="1"/>
    <xf numFmtId="44" fontId="5" fillId="2" borderId="0" xfId="9" applyFont="1" applyFill="1" applyBorder="1"/>
    <xf numFmtId="0" fontId="5" fillId="7" borderId="0" xfId="20" applyFont="1" applyFill="1" applyBorder="1" applyAlignment="1">
      <alignment horizontal="right"/>
    </xf>
    <xf numFmtId="44" fontId="5" fillId="7" borderId="0" xfId="9" applyFont="1" applyFill="1" applyBorder="1"/>
    <xf numFmtId="0" fontId="5" fillId="2" borderId="56" xfId="20" applyFont="1" applyFill="1" applyBorder="1" applyAlignment="1">
      <alignment horizontal="center"/>
    </xf>
    <xf numFmtId="0" fontId="5" fillId="2" borderId="56" xfId="20" applyFont="1" applyFill="1" applyBorder="1"/>
    <xf numFmtId="0" fontId="4" fillId="2" borderId="0" xfId="20" applyFont="1" applyFill="1" applyBorder="1" applyAlignment="1">
      <alignment vertical="center"/>
    </xf>
    <xf numFmtId="49" fontId="4" fillId="2" borderId="0" xfId="20" applyNumberFormat="1" applyFont="1" applyFill="1" applyAlignment="1">
      <alignment horizontal="center"/>
    </xf>
    <xf numFmtId="44" fontId="4" fillId="7" borderId="3" xfId="9" applyFont="1" applyFill="1" applyBorder="1"/>
    <xf numFmtId="44" fontId="14" fillId="7" borderId="3" xfId="9" applyFont="1" applyFill="1" applyBorder="1"/>
    <xf numFmtId="0" fontId="4" fillId="2" borderId="0" xfId="20" applyFont="1" applyFill="1" applyBorder="1" applyAlignment="1">
      <alignment horizontal="left"/>
    </xf>
    <xf numFmtId="0" fontId="5" fillId="7" borderId="0" xfId="20" applyFont="1" applyFill="1" applyBorder="1" applyAlignment="1">
      <alignment horizontal="center"/>
    </xf>
    <xf numFmtId="0" fontId="14" fillId="13" borderId="0" xfId="20" applyFont="1" applyFill="1" applyAlignment="1">
      <alignment horizontal="center"/>
    </xf>
    <xf numFmtId="0" fontId="14" fillId="13" borderId="0" xfId="20" applyFont="1" applyFill="1" applyAlignment="1">
      <alignment horizontal="center" vertical="center"/>
    </xf>
    <xf numFmtId="0" fontId="33" fillId="2" borderId="0" xfId="20" applyFont="1" applyFill="1" applyAlignment="1">
      <alignment horizontal="center" vertical="top" textRotation="9"/>
    </xf>
    <xf numFmtId="0" fontId="34" fillId="2" borderId="0" xfId="20" applyFont="1" applyFill="1" applyAlignment="1">
      <alignment horizontal="left" vertical="center"/>
    </xf>
    <xf numFmtId="0" fontId="35" fillId="2" borderId="0" xfId="20" applyFont="1" applyFill="1" applyAlignment="1">
      <alignment horizontal="left" vertical="center"/>
    </xf>
    <xf numFmtId="0" fontId="36" fillId="2" borderId="0" xfId="20" applyFont="1" applyFill="1"/>
    <xf numFmtId="0" fontId="37" fillId="2" borderId="0" xfId="20" applyFont="1" applyFill="1" applyAlignment="1">
      <alignment horizontal="left" vertical="center"/>
    </xf>
    <xf numFmtId="0" fontId="38" fillId="2" borderId="0" xfId="20" applyFont="1" applyFill="1" applyAlignment="1">
      <alignment horizontal="left" vertical="center"/>
    </xf>
    <xf numFmtId="0" fontId="39" fillId="2" borderId="0" xfId="20" applyFont="1" applyFill="1" applyAlignment="1">
      <alignment horizontal="left" vertical="center"/>
    </xf>
    <xf numFmtId="165" fontId="5" fillId="6" borderId="0" xfId="9" applyNumberFormat="1" applyFont="1" applyFill="1"/>
    <xf numFmtId="0" fontId="5" fillId="6" borderId="0" xfId="1" applyFont="1" applyFill="1" applyBorder="1"/>
    <xf numFmtId="0" fontId="5" fillId="6" borderId="0" xfId="1" applyFont="1" applyFill="1" applyBorder="1" applyAlignment="1">
      <alignment horizontal="left" indent="1"/>
    </xf>
    <xf numFmtId="0" fontId="5" fillId="0" borderId="0" xfId="1" applyFont="1" applyFill="1" applyAlignment="1">
      <alignment horizontal="center"/>
    </xf>
    <xf numFmtId="164" fontId="13" fillId="0" borderId="9" xfId="1" applyNumberFormat="1" applyFont="1" applyFill="1" applyBorder="1" applyAlignment="1">
      <alignment vertical="top"/>
    </xf>
    <xf numFmtId="0" fontId="5" fillId="6" borderId="0" xfId="1" applyFont="1" applyFill="1" applyAlignment="1">
      <alignment horizontal="center"/>
    </xf>
    <xf numFmtId="0" fontId="4" fillId="6" borderId="0" xfId="1" applyFont="1" applyFill="1" applyBorder="1" applyAlignment="1">
      <alignment horizontal="left"/>
    </xf>
    <xf numFmtId="0" fontId="6" fillId="6" borderId="0" xfId="1" applyFont="1" applyFill="1"/>
    <xf numFmtId="0" fontId="4" fillId="6" borderId="0" xfId="1" applyFont="1" applyFill="1"/>
    <xf numFmtId="0" fontId="3" fillId="6" borderId="0" xfId="1" applyFont="1" applyFill="1"/>
    <xf numFmtId="0" fontId="5" fillId="6" borderId="3" xfId="1" applyFont="1" applyFill="1" applyBorder="1"/>
    <xf numFmtId="165" fontId="5" fillId="6" borderId="3" xfId="9" applyNumberFormat="1" applyFont="1" applyFill="1" applyBorder="1"/>
    <xf numFmtId="0" fontId="5" fillId="6" borderId="0" xfId="1" applyFont="1" applyFill="1" applyAlignment="1">
      <alignment wrapText="1"/>
    </xf>
    <xf numFmtId="0" fontId="19" fillId="2" borderId="0" xfId="1" applyFont="1" applyFill="1"/>
    <xf numFmtId="0" fontId="42" fillId="2" borderId="0" xfId="16" applyFont="1" applyFill="1" applyAlignment="1" applyProtection="1"/>
    <xf numFmtId="0" fontId="2" fillId="2" borderId="0" xfId="1" applyFont="1" applyFill="1" applyAlignment="1">
      <alignment vertical="center" wrapText="1"/>
    </xf>
    <xf numFmtId="0" fontId="28" fillId="0" borderId="0" xfId="1" applyFont="1" applyFill="1" applyBorder="1"/>
    <xf numFmtId="0" fontId="2" fillId="0" borderId="0" xfId="1" applyFont="1" applyFill="1"/>
    <xf numFmtId="0" fontId="5" fillId="0" borderId="0" xfId="1" applyFont="1" applyFill="1" applyBorder="1" applyAlignment="1">
      <alignment horizontal="right"/>
    </xf>
    <xf numFmtId="0" fontId="2" fillId="0" borderId="0" xfId="1" applyFont="1" applyFill="1" applyBorder="1" applyAlignment="1">
      <alignment horizontal="right"/>
    </xf>
    <xf numFmtId="0" fontId="2" fillId="2" borderId="0" xfId="1" applyFont="1" applyFill="1" applyAlignment="1">
      <alignment vertical="center"/>
    </xf>
    <xf numFmtId="0" fontId="5" fillId="0" borderId="0" xfId="1" applyFont="1" applyFill="1" applyAlignment="1">
      <alignment horizontal="left" vertical="center"/>
    </xf>
    <xf numFmtId="0" fontId="3" fillId="0" borderId="0" xfId="1" applyFont="1" applyFill="1" applyAlignment="1">
      <alignment horizontal="left" vertical="center"/>
    </xf>
    <xf numFmtId="0" fontId="43" fillId="2" borderId="0" xfId="1" applyFont="1" applyFill="1"/>
    <xf numFmtId="0" fontId="44" fillId="0" borderId="0" xfId="1" applyFont="1" applyFill="1"/>
    <xf numFmtId="0" fontId="44" fillId="2" borderId="0" xfId="1" applyFont="1" applyFill="1"/>
    <xf numFmtId="0" fontId="2" fillId="2" borderId="0" xfId="1" applyFont="1" applyFill="1" applyAlignment="1">
      <alignment horizontal="left" vertical="center"/>
    </xf>
    <xf numFmtId="0" fontId="8" fillId="2" borderId="0" xfId="1" applyFont="1" applyFill="1" applyAlignment="1">
      <alignment horizontal="left" vertical="center"/>
    </xf>
    <xf numFmtId="0" fontId="25" fillId="2" borderId="0" xfId="1" applyFont="1" applyFill="1" applyAlignment="1">
      <alignment horizontal="left" vertical="center"/>
    </xf>
    <xf numFmtId="0" fontId="5" fillId="5" borderId="37" xfId="1" applyFont="1" applyFill="1" applyBorder="1"/>
    <xf numFmtId="0" fontId="5" fillId="5" borderId="23" xfId="1" applyFont="1" applyFill="1" applyBorder="1"/>
    <xf numFmtId="0" fontId="5" fillId="5" borderId="23" xfId="1" applyFont="1" applyFill="1" applyBorder="1" applyAlignment="1">
      <alignment horizontal="left" vertical="center"/>
    </xf>
    <xf numFmtId="0" fontId="5" fillId="5" borderId="28" xfId="1" applyFont="1" applyFill="1" applyBorder="1" applyAlignment="1">
      <alignment horizontal="left" vertical="center"/>
    </xf>
    <xf numFmtId="165" fontId="5" fillId="6" borderId="0" xfId="12" applyNumberFormat="1" applyFont="1" applyFill="1"/>
    <xf numFmtId="43" fontId="5" fillId="6" borderId="0" xfId="2" applyFont="1" applyFill="1"/>
    <xf numFmtId="0" fontId="4" fillId="6" borderId="3" xfId="1" applyFont="1" applyFill="1" applyBorder="1"/>
    <xf numFmtId="43" fontId="4" fillId="6" borderId="3" xfId="2" applyFont="1" applyFill="1" applyBorder="1" applyAlignment="1">
      <alignment horizontal="center"/>
    </xf>
    <xf numFmtId="44" fontId="4" fillId="6" borderId="3" xfId="12" applyFont="1" applyFill="1" applyBorder="1" applyAlignment="1">
      <alignment horizontal="center"/>
    </xf>
    <xf numFmtId="0" fontId="4" fillId="6" borderId="3" xfId="1" applyFont="1" applyFill="1" applyBorder="1" applyAlignment="1">
      <alignment horizontal="center"/>
    </xf>
    <xf numFmtId="43" fontId="5" fillId="6" borderId="3" xfId="2" applyFont="1" applyFill="1" applyBorder="1" applyAlignment="1">
      <alignment horizontal="center"/>
    </xf>
    <xf numFmtId="44" fontId="5" fillId="6" borderId="3" xfId="12" applyFont="1" applyFill="1" applyBorder="1" applyAlignment="1">
      <alignment horizontal="center"/>
    </xf>
    <xf numFmtId="0" fontId="5" fillId="6" borderId="3" xfId="1" applyFont="1" applyFill="1" applyBorder="1" applyAlignment="1">
      <alignment horizontal="center"/>
    </xf>
    <xf numFmtId="0" fontId="4" fillId="6" borderId="0" xfId="1" applyFont="1" applyFill="1" applyBorder="1" applyAlignment="1">
      <alignment horizontal="center" vertical="top"/>
    </xf>
    <xf numFmtId="0" fontId="4" fillId="7" borderId="3" xfId="1" applyFont="1" applyFill="1" applyBorder="1" applyAlignment="1">
      <alignment horizontal="center" vertical="center" wrapText="1"/>
    </xf>
    <xf numFmtId="165" fontId="5" fillId="12" borderId="3" xfId="12" applyNumberFormat="1" applyFont="1" applyFill="1" applyBorder="1" applyAlignment="1">
      <alignment horizontal="center" vertical="center" wrapText="1"/>
    </xf>
    <xf numFmtId="165" fontId="5" fillId="12" borderId="3" xfId="12" applyNumberFormat="1" applyFont="1" applyFill="1" applyBorder="1" applyAlignment="1">
      <alignment horizontal="center" vertical="top" wrapText="1"/>
    </xf>
    <xf numFmtId="0" fontId="4" fillId="6" borderId="0" xfId="1" applyFont="1" applyFill="1" applyBorder="1" applyAlignment="1">
      <alignment horizontal="center"/>
    </xf>
    <xf numFmtId="0" fontId="15" fillId="0" borderId="3" xfId="1" applyFont="1" applyFill="1" applyBorder="1" applyAlignment="1">
      <alignment horizontal="center" vertical="center"/>
    </xf>
    <xf numFmtId="0" fontId="15" fillId="0" borderId="0" xfId="1" applyFont="1" applyFill="1" applyBorder="1" applyAlignment="1">
      <alignment horizontal="center"/>
    </xf>
    <xf numFmtId="0" fontId="30" fillId="0" borderId="0" xfId="1" applyFont="1" applyFill="1" applyBorder="1" applyAlignment="1">
      <alignment horizontal="center" vertical="center"/>
    </xf>
    <xf numFmtId="0" fontId="4" fillId="0" borderId="0" xfId="1" applyFont="1" applyFill="1" applyBorder="1" applyAlignment="1">
      <alignment horizontal="left" indent="1"/>
    </xf>
    <xf numFmtId="165" fontId="5" fillId="6" borderId="0" xfId="12" applyNumberFormat="1" applyFont="1" applyFill="1" applyBorder="1"/>
    <xf numFmtId="165" fontId="5" fillId="7" borderId="0" xfId="12" applyNumberFormat="1" applyFont="1" applyFill="1" applyBorder="1"/>
    <xf numFmtId="0" fontId="5" fillId="7" borderId="0" xfId="1" applyFont="1" applyFill="1" applyBorder="1"/>
    <xf numFmtId="0" fontId="5" fillId="7" borderId="0" xfId="1" applyFont="1" applyFill="1"/>
    <xf numFmtId="0" fontId="4" fillId="2" borderId="21" xfId="1" applyFont="1" applyFill="1" applyBorder="1"/>
    <xf numFmtId="44" fontId="4" fillId="2" borderId="52" xfId="14" applyFont="1" applyFill="1" applyBorder="1" applyAlignment="1">
      <alignment wrapText="1"/>
    </xf>
    <xf numFmtId="44" fontId="4" fillId="2" borderId="53" xfId="14" applyFont="1" applyFill="1" applyBorder="1" applyAlignment="1">
      <alignment wrapText="1"/>
    </xf>
    <xf numFmtId="0" fontId="4" fillId="2" borderId="0" xfId="1" quotePrefix="1" applyFont="1" applyFill="1" applyBorder="1" applyAlignment="1">
      <alignment horizontal="right" wrapText="1"/>
    </xf>
    <xf numFmtId="0" fontId="5" fillId="2" borderId="15" xfId="1" applyFont="1" applyFill="1" applyBorder="1" applyAlignment="1">
      <alignment wrapText="1"/>
    </xf>
    <xf numFmtId="0" fontId="5" fillId="2" borderId="66" xfId="1" applyFont="1" applyFill="1" applyBorder="1" applyAlignment="1">
      <alignment wrapText="1"/>
    </xf>
    <xf numFmtId="0" fontId="5" fillId="2" borderId="67" xfId="1" applyFont="1" applyFill="1" applyBorder="1" applyAlignment="1">
      <alignment wrapText="1"/>
    </xf>
    <xf numFmtId="0" fontId="5" fillId="2" borderId="16" xfId="1" applyFont="1" applyFill="1" applyBorder="1"/>
    <xf numFmtId="0" fontId="5" fillId="2" borderId="18" xfId="1" applyFont="1" applyFill="1" applyBorder="1" applyAlignment="1">
      <alignment wrapText="1"/>
    </xf>
    <xf numFmtId="0" fontId="5" fillId="2" borderId="19" xfId="1" applyFont="1" applyFill="1" applyBorder="1" applyAlignment="1">
      <alignment wrapText="1"/>
    </xf>
    <xf numFmtId="0" fontId="5" fillId="2" borderId="68" xfId="1" applyFont="1" applyFill="1" applyBorder="1" applyAlignment="1">
      <alignment wrapText="1"/>
    </xf>
    <xf numFmtId="0" fontId="4" fillId="2" borderId="0" xfId="1" applyFont="1" applyFill="1" applyAlignment="1">
      <alignment horizontal="center"/>
    </xf>
    <xf numFmtId="0" fontId="4" fillId="4" borderId="21" xfId="1" applyFont="1" applyFill="1" applyBorder="1" applyAlignment="1">
      <alignment horizontal="center" vertical="center"/>
    </xf>
    <xf numFmtId="0" fontId="4" fillId="4" borderId="69" xfId="1" applyFont="1" applyFill="1" applyBorder="1" applyAlignment="1">
      <alignment horizontal="center" vertical="center" wrapText="1"/>
    </xf>
    <xf numFmtId="0" fontId="4" fillId="4" borderId="69" xfId="1" quotePrefix="1" applyFont="1" applyFill="1" applyBorder="1" applyAlignment="1">
      <alignment horizontal="center" vertical="center" wrapText="1"/>
    </xf>
    <xf numFmtId="0" fontId="4" fillId="4" borderId="53" xfId="1" quotePrefix="1"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7" fillId="2" borderId="0" xfId="1" applyFont="1" applyFill="1" applyAlignment="1">
      <alignment vertical="center"/>
    </xf>
    <xf numFmtId="0" fontId="4" fillId="2" borderId="0" xfId="1" applyFont="1" applyFill="1" applyBorder="1"/>
    <xf numFmtId="44" fontId="4" fillId="2" borderId="0" xfId="14" applyFont="1" applyFill="1" applyBorder="1" applyAlignment="1">
      <alignment wrapText="1"/>
    </xf>
    <xf numFmtId="0" fontId="8" fillId="2" borderId="0" xfId="1" applyFont="1" applyFill="1" applyBorder="1"/>
    <xf numFmtId="0" fontId="8" fillId="2" borderId="41" xfId="1" applyFont="1" applyFill="1" applyBorder="1"/>
    <xf numFmtId="0" fontId="7" fillId="2" borderId="0" xfId="1" applyFont="1" applyFill="1" applyBorder="1" applyAlignment="1">
      <alignment vertical="center"/>
    </xf>
    <xf numFmtId="0" fontId="5" fillId="2" borderId="0" xfId="1" applyFont="1" applyFill="1" applyBorder="1" applyAlignment="1">
      <alignment wrapText="1"/>
    </xf>
    <xf numFmtId="0" fontId="5" fillId="2" borderId="68" xfId="1" applyFont="1" applyFill="1" applyBorder="1" applyAlignment="1">
      <alignment vertical="center" wrapText="1"/>
    </xf>
    <xf numFmtId="0" fontId="6" fillId="2" borderId="0" xfId="1" applyFont="1" applyFill="1"/>
    <xf numFmtId="0" fontId="25" fillId="2" borderId="0" xfId="1" quotePrefix="1" applyFont="1" applyFill="1" applyAlignment="1">
      <alignment horizontal="left"/>
    </xf>
    <xf numFmtId="0" fontId="3" fillId="2" borderId="0" xfId="1" quotePrefix="1" applyFont="1" applyFill="1" applyAlignment="1">
      <alignment horizontal="left"/>
    </xf>
    <xf numFmtId="0" fontId="2" fillId="0" borderId="0" xfId="1" applyFont="1"/>
    <xf numFmtId="0" fontId="4" fillId="0" borderId="24" xfId="1" applyFont="1" applyBorder="1" applyAlignment="1">
      <alignment horizontal="centerContinuous" vertical="center" wrapText="1"/>
    </xf>
    <xf numFmtId="0" fontId="4" fillId="0" borderId="51" xfId="1" applyFont="1" applyBorder="1" applyAlignment="1">
      <alignment horizontal="centerContinuous" vertical="center" wrapText="1"/>
    </xf>
    <xf numFmtId="0" fontId="2" fillId="0" borderId="0" xfId="22"/>
    <xf numFmtId="0" fontId="45" fillId="6" borderId="0" xfId="1" applyFont="1" applyFill="1"/>
    <xf numFmtId="43" fontId="2" fillId="6" borderId="0" xfId="2" applyFont="1" applyFill="1"/>
    <xf numFmtId="0" fontId="8" fillId="6" borderId="0" xfId="1" applyFont="1" applyFill="1"/>
    <xf numFmtId="165" fontId="6" fillId="6" borderId="0" xfId="12" applyNumberFormat="1" applyFont="1" applyFill="1"/>
    <xf numFmtId="9" fontId="6" fillId="6" borderId="0" xfId="27" applyFont="1" applyFill="1"/>
    <xf numFmtId="0" fontId="2" fillId="6" borderId="0" xfId="1" applyFont="1" applyFill="1"/>
    <xf numFmtId="165" fontId="2" fillId="6" borderId="0" xfId="12" applyNumberFormat="1" applyFont="1" applyFill="1"/>
    <xf numFmtId="9" fontId="2" fillId="6" borderId="0" xfId="27" applyFont="1" applyFill="1"/>
    <xf numFmtId="165" fontId="46" fillId="6" borderId="0" xfId="12" applyNumberFormat="1" applyFont="1" applyFill="1"/>
    <xf numFmtId="9" fontId="46" fillId="6" borderId="0" xfId="27" applyFont="1" applyFill="1"/>
    <xf numFmtId="0" fontId="46" fillId="6" borderId="0" xfId="1" applyFont="1" applyFill="1"/>
    <xf numFmtId="0" fontId="2" fillId="6" borderId="0" xfId="1" quotePrefix="1" applyFont="1" applyFill="1"/>
    <xf numFmtId="0" fontId="2" fillId="6" borderId="0" xfId="1" quotePrefix="1" applyFont="1" applyFill="1" applyAlignment="1">
      <alignment horizontal="left" indent="4"/>
    </xf>
    <xf numFmtId="0" fontId="2" fillId="6" borderId="0" xfId="1" quotePrefix="1" applyFont="1" applyFill="1" applyAlignment="1">
      <alignment horizontal="left" indent="2"/>
    </xf>
    <xf numFmtId="0" fontId="47" fillId="6" borderId="0" xfId="1" applyFont="1" applyFill="1"/>
    <xf numFmtId="0" fontId="25" fillId="6" borderId="0" xfId="1" applyFont="1" applyFill="1"/>
    <xf numFmtId="0" fontId="25" fillId="6" borderId="0" xfId="1" applyFont="1" applyFill="1" applyBorder="1" applyAlignment="1">
      <alignment horizontal="center" vertical="top"/>
    </xf>
    <xf numFmtId="0" fontId="25" fillId="6" borderId="0" xfId="1" applyFont="1" applyFill="1" applyBorder="1" applyAlignment="1">
      <alignment horizontal="center"/>
    </xf>
    <xf numFmtId="0" fontId="2" fillId="6" borderId="0" xfId="1" applyFont="1" applyFill="1" applyAlignment="1">
      <alignment wrapText="1"/>
    </xf>
    <xf numFmtId="0" fontId="5" fillId="6" borderId="0" xfId="1" applyFont="1" applyFill="1" applyAlignment="1">
      <alignment vertical="center" wrapText="1"/>
    </xf>
    <xf numFmtId="0" fontId="25" fillId="6" borderId="0" xfId="1" applyFont="1" applyFill="1" applyBorder="1" applyAlignment="1">
      <alignment horizontal="center" vertical="center"/>
    </xf>
    <xf numFmtId="0" fontId="2" fillId="6" borderId="0" xfId="1" applyFont="1" applyFill="1" applyAlignment="1">
      <alignment vertical="center" wrapText="1"/>
    </xf>
    <xf numFmtId="0" fontId="27" fillId="2" borderId="0" xfId="18" applyFont="1" applyFill="1"/>
    <xf numFmtId="0" fontId="27" fillId="0" borderId="0" xfId="18" applyFont="1" applyFill="1"/>
    <xf numFmtId="0" fontId="48" fillId="2" borderId="0" xfId="18" applyFont="1" applyFill="1"/>
    <xf numFmtId="165" fontId="49" fillId="2" borderId="39" xfId="28" applyNumberFormat="1" applyFont="1" applyFill="1" applyBorder="1"/>
    <xf numFmtId="165" fontId="49" fillId="2" borderId="13" xfId="28" applyNumberFormat="1" applyFont="1" applyFill="1" applyBorder="1"/>
    <xf numFmtId="0" fontId="49" fillId="2" borderId="1" xfId="18" applyFont="1" applyFill="1" applyBorder="1" applyAlignment="1">
      <alignment wrapText="1"/>
    </xf>
    <xf numFmtId="165" fontId="27" fillId="2" borderId="0" xfId="28" applyNumberFormat="1" applyFont="1" applyFill="1"/>
    <xf numFmtId="165" fontId="50" fillId="2" borderId="0" xfId="28" applyNumberFormat="1" applyFont="1" applyFill="1" applyBorder="1" applyAlignment="1">
      <alignment horizontal="center"/>
    </xf>
    <xf numFmtId="0" fontId="49" fillId="2" borderId="0" xfId="18" applyFont="1" applyFill="1"/>
    <xf numFmtId="165" fontId="49" fillId="2" borderId="0" xfId="28" applyNumberFormat="1" applyFont="1" applyFill="1"/>
    <xf numFmtId="37" fontId="25" fillId="2" borderId="0" xfId="1" applyNumberFormat="1" applyFont="1" applyFill="1" applyBorder="1" applyAlignment="1" applyProtection="1">
      <alignment horizontal="left"/>
    </xf>
    <xf numFmtId="165" fontId="27" fillId="0" borderId="0" xfId="28" quotePrefix="1" applyNumberFormat="1" applyFont="1" applyFill="1" applyBorder="1" applyAlignment="1">
      <alignment horizontal="center"/>
    </xf>
    <xf numFmtId="37" fontId="2" fillId="2" borderId="0" xfId="31" applyNumberFormat="1" applyFont="1" applyFill="1"/>
    <xf numFmtId="37" fontId="2" fillId="2" borderId="0" xfId="1" applyNumberFormat="1" applyFont="1" applyFill="1" applyProtection="1"/>
    <xf numFmtId="37" fontId="27" fillId="2" borderId="0" xfId="1" applyNumberFormat="1" applyFont="1" applyFill="1" applyBorder="1"/>
    <xf numFmtId="37" fontId="2" fillId="2" borderId="0" xfId="1" applyNumberFormat="1" applyFont="1" applyFill="1" applyBorder="1" applyAlignment="1" applyProtection="1">
      <alignment horizontal="left"/>
    </xf>
    <xf numFmtId="169" fontId="50" fillId="2" borderId="0" xfId="1" applyNumberFormat="1" applyFont="1" applyFill="1" applyBorder="1" applyAlignment="1">
      <alignment horizontal="center"/>
    </xf>
    <xf numFmtId="37" fontId="50" fillId="2" borderId="0" xfId="1" applyNumberFormat="1" applyFont="1" applyFill="1" applyBorder="1" applyAlignment="1">
      <alignment horizontal="center"/>
    </xf>
    <xf numFmtId="37" fontId="25" fillId="2" borderId="0" xfId="31" applyNumberFormat="1" applyFont="1" applyFill="1"/>
    <xf numFmtId="37" fontId="25" fillId="2" borderId="0" xfId="1" applyNumberFormat="1" applyFont="1" applyFill="1" applyProtection="1"/>
    <xf numFmtId="37" fontId="49" fillId="2" borderId="0" xfId="1" applyNumberFormat="1" applyFont="1" applyFill="1" applyBorder="1"/>
    <xf numFmtId="169" fontId="49" fillId="2" borderId="0" xfId="1" applyNumberFormat="1" applyFont="1" applyFill="1" applyBorder="1"/>
    <xf numFmtId="37" fontId="49" fillId="2" borderId="0" xfId="1" quotePrefix="1" applyNumberFormat="1" applyFont="1" applyFill="1" applyBorder="1" applyAlignment="1">
      <alignment horizontal="center"/>
    </xf>
    <xf numFmtId="2" fontId="2" fillId="2" borderId="0" xfId="31" applyNumberFormat="1" applyFont="1" applyFill="1"/>
    <xf numFmtId="37" fontId="2" fillId="2" borderId="0" xfId="1" applyNumberFormat="1" applyFont="1" applyFill="1"/>
    <xf numFmtId="37" fontId="0" fillId="0" borderId="0" xfId="1" applyNumberFormat="1" applyFont="1" applyFill="1"/>
    <xf numFmtId="37" fontId="51" fillId="2" borderId="0" xfId="31" applyNumberFormat="1" applyFont="1" applyFill="1"/>
    <xf numFmtId="37" fontId="2" fillId="2" borderId="0" xfId="32" applyNumberFormat="1" applyFont="1" applyFill="1"/>
    <xf numFmtId="2" fontId="2" fillId="2" borderId="0" xfId="32" applyNumberFormat="1" applyFont="1" applyFill="1"/>
    <xf numFmtId="170" fontId="2" fillId="2" borderId="0" xfId="18" applyNumberFormat="1" applyFont="1" applyFill="1" applyBorder="1"/>
    <xf numFmtId="170" fontId="2" fillId="18" borderId="0" xfId="18" applyNumberFormat="1" applyFont="1" applyFill="1" applyBorder="1"/>
    <xf numFmtId="37" fontId="2" fillId="2" borderId="0" xfId="32" applyNumberFormat="1" applyFont="1" applyFill="1" applyAlignment="1" applyProtection="1">
      <alignment horizontal="left"/>
    </xf>
    <xf numFmtId="2" fontId="2" fillId="2" borderId="0" xfId="32" applyNumberFormat="1" applyFont="1" applyFill="1" applyAlignment="1" applyProtection="1">
      <alignment horizontal="left"/>
    </xf>
    <xf numFmtId="37" fontId="52" fillId="2" borderId="0" xfId="32" applyNumberFormat="1" applyFont="1" applyFill="1" applyAlignment="1" applyProtection="1"/>
    <xf numFmtId="37" fontId="27" fillId="2" borderId="0" xfId="32" applyNumberFormat="1" applyFont="1" applyFill="1" applyBorder="1"/>
    <xf numFmtId="9" fontId="2" fillId="2" borderId="0" xfId="24" applyFont="1" applyFill="1" applyBorder="1" applyProtection="1"/>
    <xf numFmtId="9" fontId="2" fillId="2" borderId="0" xfId="24" applyNumberFormat="1" applyFont="1" applyFill="1" applyBorder="1" applyProtection="1"/>
    <xf numFmtId="37" fontId="25" fillId="2" borderId="0" xfId="1" applyNumberFormat="1" applyFont="1" applyFill="1" applyAlignment="1" applyProtection="1">
      <alignment horizontal="right"/>
    </xf>
    <xf numFmtId="165" fontId="2" fillId="2" borderId="0" xfId="9" applyNumberFormat="1" applyFont="1" applyFill="1" applyBorder="1" applyProtection="1"/>
    <xf numFmtId="165" fontId="2" fillId="2" borderId="80" xfId="9" applyNumberFormat="1" applyFont="1" applyFill="1" applyBorder="1" applyProtection="1"/>
    <xf numFmtId="2" fontId="2" fillId="2" borderId="0" xfId="1" applyNumberFormat="1" applyFont="1" applyFill="1"/>
    <xf numFmtId="37" fontId="25" fillId="2" borderId="0" xfId="1" applyNumberFormat="1" applyFont="1" applyFill="1" applyAlignment="1" applyProtection="1">
      <alignment horizontal="left"/>
    </xf>
    <xf numFmtId="37" fontId="27" fillId="2" borderId="23" xfId="1" applyNumberFormat="1" applyFont="1" applyFill="1" applyBorder="1"/>
    <xf numFmtId="37" fontId="2" fillId="2" borderId="0" xfId="1" applyNumberFormat="1" applyFill="1" applyBorder="1"/>
    <xf numFmtId="37" fontId="2" fillId="2" borderId="0" xfId="1" applyNumberFormat="1" applyFill="1"/>
    <xf numFmtId="2" fontId="2" fillId="2" borderId="0" xfId="1" applyNumberFormat="1" applyFill="1"/>
    <xf numFmtId="37" fontId="25" fillId="2" borderId="0" xfId="1" applyNumberFormat="1" applyFont="1" applyFill="1" applyAlignment="1"/>
    <xf numFmtId="37" fontId="2" fillId="2" borderId="0" xfId="1" applyNumberFormat="1" applyFont="1" applyFill="1" applyBorder="1"/>
    <xf numFmtId="37" fontId="2" fillId="2" borderId="23" xfId="1" applyNumberFormat="1" applyFont="1" applyFill="1" applyBorder="1"/>
    <xf numFmtId="37" fontId="2" fillId="18" borderId="0" xfId="1" applyNumberFormat="1" applyFont="1" applyFill="1"/>
    <xf numFmtId="37" fontId="2" fillId="18" borderId="0" xfId="1" applyNumberFormat="1" applyFill="1"/>
    <xf numFmtId="37" fontId="2" fillId="18" borderId="57" xfId="1" applyNumberFormat="1" applyFill="1" applyBorder="1"/>
    <xf numFmtId="37" fontId="2" fillId="18" borderId="0" xfId="1" applyNumberFormat="1" applyFill="1" applyBorder="1"/>
    <xf numFmtId="37" fontId="27" fillId="2" borderId="0" xfId="1" applyNumberFormat="1" applyFont="1" applyFill="1" applyBorder="1" applyProtection="1"/>
    <xf numFmtId="37" fontId="2" fillId="18" borderId="0" xfId="1" applyNumberFormat="1" applyFont="1" applyFill="1" applyProtection="1"/>
    <xf numFmtId="37" fontId="2" fillId="18" borderId="0" xfId="1" applyNumberFormat="1" applyFont="1" applyFill="1" applyAlignment="1" applyProtection="1">
      <alignment horizontal="left"/>
    </xf>
    <xf numFmtId="2" fontId="2" fillId="18" borderId="0" xfId="1" applyNumberFormat="1" applyFont="1" applyFill="1" applyAlignment="1" applyProtection="1">
      <alignment horizontal="left"/>
    </xf>
    <xf numFmtId="37" fontId="27" fillId="18" borderId="23" xfId="1" applyNumberFormat="1" applyFont="1" applyFill="1" applyBorder="1" applyAlignment="1" applyProtection="1"/>
    <xf numFmtId="37" fontId="2" fillId="2" borderId="0" xfId="32" applyNumberFormat="1" applyFill="1"/>
    <xf numFmtId="2" fontId="2" fillId="2" borderId="0" xfId="1" applyNumberFormat="1" applyFont="1" applyFill="1" applyAlignment="1" applyProtection="1">
      <alignment horizontal="left"/>
    </xf>
    <xf numFmtId="37" fontId="2" fillId="2" borderId="0" xfId="1" applyNumberFormat="1" applyFont="1" applyFill="1" applyAlignment="1" applyProtection="1">
      <alignment horizontal="left"/>
    </xf>
    <xf numFmtId="37" fontId="27" fillId="2" borderId="7" xfId="1" applyNumberFormat="1" applyFont="1" applyFill="1" applyBorder="1" applyProtection="1"/>
    <xf numFmtId="37" fontId="27" fillId="2" borderId="10" xfId="1" applyNumberFormat="1" applyFont="1" applyFill="1" applyBorder="1" applyProtection="1"/>
    <xf numFmtId="37" fontId="2" fillId="2" borderId="0" xfId="32" applyNumberFormat="1" applyFont="1" applyFill="1" applyBorder="1"/>
    <xf numFmtId="37" fontId="27" fillId="18" borderId="0" xfId="1" applyNumberFormat="1" applyFont="1" applyFill="1" applyBorder="1"/>
    <xf numFmtId="169" fontId="27" fillId="18" borderId="0" xfId="1" applyNumberFormat="1" applyFont="1" applyFill="1" applyBorder="1"/>
    <xf numFmtId="37" fontId="27" fillId="18" borderId="0" xfId="1" quotePrefix="1" applyNumberFormat="1" applyFont="1" applyFill="1" applyBorder="1" applyAlignment="1">
      <alignment horizontal="center"/>
    </xf>
    <xf numFmtId="10" fontId="2" fillId="2" borderId="0" xfId="32" applyNumberFormat="1" applyFont="1" applyFill="1" applyBorder="1"/>
    <xf numFmtId="37" fontId="2" fillId="2" borderId="0" xfId="32" applyNumberFormat="1" applyFont="1" applyFill="1" applyBorder="1" applyAlignment="1">
      <alignment horizontal="right"/>
    </xf>
    <xf numFmtId="37" fontId="2" fillId="2" borderId="0" xfId="1" applyNumberFormat="1" applyFont="1" applyFill="1" applyBorder="1" applyProtection="1"/>
    <xf numFmtId="171" fontId="27" fillId="18" borderId="0" xfId="1" applyNumberFormat="1" applyFont="1" applyFill="1" applyBorder="1"/>
    <xf numFmtId="37" fontId="56" fillId="2" borderId="0" xfId="32" applyNumberFormat="1" applyFont="1" applyFill="1"/>
    <xf numFmtId="0" fontId="2" fillId="2" borderId="28" xfId="9" applyNumberFormat="1" applyFont="1" applyFill="1" applyBorder="1" applyAlignment="1" applyProtection="1">
      <alignment horizontal="center"/>
    </xf>
    <xf numFmtId="165" fontId="2" fillId="2" borderId="0" xfId="9" applyNumberFormat="1" applyFont="1" applyFill="1" applyProtection="1"/>
    <xf numFmtId="37" fontId="27" fillId="2" borderId="4" xfId="1" applyNumberFormat="1" applyFont="1" applyFill="1" applyBorder="1" applyAlignment="1" applyProtection="1">
      <alignment horizontal="center" wrapText="1"/>
    </xf>
    <xf numFmtId="37" fontId="27" fillId="2" borderId="35" xfId="1" applyNumberFormat="1" applyFont="1" applyFill="1" applyBorder="1" applyAlignment="1" applyProtection="1">
      <alignment horizontal="center"/>
    </xf>
    <xf numFmtId="37" fontId="27" fillId="2" borderId="3" xfId="1" applyNumberFormat="1" applyFont="1" applyFill="1" applyBorder="1" applyAlignment="1" applyProtection="1">
      <alignment horizontal="center"/>
    </xf>
    <xf numFmtId="37" fontId="25" fillId="2" borderId="0" xfId="32" applyNumberFormat="1" applyFont="1" applyFill="1"/>
    <xf numFmtId="37" fontId="25" fillId="2" borderId="57" xfId="1" applyNumberFormat="1" applyFont="1" applyFill="1" applyBorder="1" applyAlignment="1" applyProtection="1">
      <alignment horizontal="left"/>
    </xf>
    <xf numFmtId="10" fontId="2" fillId="2" borderId="0" xfId="24" applyNumberFormat="1" applyFont="1" applyFill="1"/>
    <xf numFmtId="37" fontId="25" fillId="2" borderId="0" xfId="32" applyNumberFormat="1" applyFont="1" applyFill="1" applyAlignment="1"/>
    <xf numFmtId="37" fontId="7" fillId="2" borderId="0" xfId="32" applyNumberFormat="1" applyFont="1" applyFill="1"/>
    <xf numFmtId="37" fontId="3" fillId="2" borderId="0" xfId="32" applyNumberFormat="1" applyFont="1" applyFill="1"/>
    <xf numFmtId="2" fontId="3" fillId="2" borderId="0" xfId="32" applyNumberFormat="1" applyFont="1" applyFill="1"/>
    <xf numFmtId="37" fontId="3" fillId="2" borderId="0" xfId="1" applyNumberFormat="1" applyFont="1" applyFill="1"/>
    <xf numFmtId="37" fontId="51" fillId="2" borderId="0" xfId="1" applyNumberFormat="1" applyFont="1" applyFill="1"/>
    <xf numFmtId="0" fontId="24" fillId="2" borderId="0" xfId="17" applyFont="1" applyFill="1"/>
    <xf numFmtId="0" fontId="24" fillId="2" borderId="0" xfId="17" applyFont="1" applyFill="1" applyBorder="1"/>
    <xf numFmtId="37" fontId="2" fillId="2" borderId="3" xfId="31" applyNumberFormat="1" applyFont="1" applyFill="1" applyBorder="1"/>
    <xf numFmtId="37" fontId="2" fillId="2" borderId="0" xfId="31" applyNumberFormat="1" applyFont="1" applyFill="1" applyBorder="1" applyAlignment="1">
      <alignment horizontal="right"/>
    </xf>
    <xf numFmtId="37" fontId="2" fillId="2" borderId="10" xfId="31" applyNumberFormat="1" applyFont="1" applyFill="1" applyBorder="1"/>
    <xf numFmtId="0" fontId="60" fillId="2" borderId="0" xfId="17" applyFont="1" applyFill="1"/>
    <xf numFmtId="170" fontId="2" fillId="2" borderId="0" xfId="17" applyNumberFormat="1" applyFont="1" applyFill="1" applyBorder="1"/>
    <xf numFmtId="37" fontId="2" fillId="2" borderId="0" xfId="31" applyNumberFormat="1" applyFont="1" applyFill="1" applyBorder="1"/>
    <xf numFmtId="0" fontId="26" fillId="2" borderId="0" xfId="17" applyFont="1" applyFill="1"/>
    <xf numFmtId="37" fontId="47" fillId="2" borderId="0" xfId="1" applyNumberFormat="1" applyFont="1" applyFill="1"/>
    <xf numFmtId="37" fontId="9" fillId="2" borderId="0" xfId="1" applyNumberFormat="1" applyFont="1" applyFill="1"/>
    <xf numFmtId="37" fontId="7" fillId="2" borderId="0" xfId="1" applyNumberFormat="1" applyFont="1" applyFill="1"/>
    <xf numFmtId="37" fontId="2" fillId="2" borderId="0" xfId="31" quotePrefix="1" applyNumberFormat="1" applyFont="1" applyFill="1"/>
    <xf numFmtId="37" fontId="2" fillId="2" borderId="0" xfId="31" applyNumberFormat="1" applyFont="1" applyFill="1" applyAlignment="1" applyProtection="1">
      <alignment horizontal="left"/>
    </xf>
    <xf numFmtId="2" fontId="2" fillId="2" borderId="0" xfId="31" applyNumberFormat="1" applyFont="1" applyFill="1" applyAlignment="1" applyProtection="1">
      <alignment horizontal="left"/>
    </xf>
    <xf numFmtId="37" fontId="52" fillId="2" borderId="0" xfId="31" applyNumberFormat="1" applyFont="1" applyFill="1" applyAlignment="1" applyProtection="1"/>
    <xf numFmtId="37" fontId="27" fillId="2" borderId="0" xfId="31" applyNumberFormat="1" applyFont="1" applyFill="1" applyBorder="1"/>
    <xf numFmtId="37" fontId="2" fillId="2" borderId="57" xfId="33" applyNumberFormat="1" applyFill="1" applyBorder="1"/>
    <xf numFmtId="37" fontId="2" fillId="2" borderId="0" xfId="33" applyNumberFormat="1" applyFill="1"/>
    <xf numFmtId="37" fontId="2" fillId="2" borderId="0" xfId="1" applyNumberFormat="1" applyFont="1" applyFill="1" applyAlignment="1">
      <alignment horizontal="right"/>
    </xf>
    <xf numFmtId="37" fontId="53" fillId="2" borderId="0" xfId="1" applyNumberFormat="1" applyFont="1" applyFill="1"/>
    <xf numFmtId="37" fontId="27" fillId="2" borderId="23" xfId="1" applyNumberFormat="1" applyFont="1" applyFill="1" applyBorder="1" applyProtection="1"/>
    <xf numFmtId="37" fontId="2" fillId="2" borderId="0" xfId="1" applyNumberFormat="1" applyFont="1" applyFill="1" applyAlignment="1" applyProtection="1">
      <alignment horizontal="right"/>
    </xf>
    <xf numFmtId="37" fontId="2" fillId="2" borderId="0" xfId="31" applyNumberFormat="1" applyFill="1"/>
    <xf numFmtId="37" fontId="2" fillId="2" borderId="57" xfId="31" applyNumberFormat="1" applyFont="1" applyFill="1" applyBorder="1"/>
    <xf numFmtId="37" fontId="2" fillId="2" borderId="17" xfId="31" applyNumberFormat="1" applyFont="1" applyFill="1" applyBorder="1"/>
    <xf numFmtId="37" fontId="2" fillId="2" borderId="18" xfId="31" applyNumberFormat="1" applyFont="1" applyFill="1" applyBorder="1"/>
    <xf numFmtId="169" fontId="27" fillId="2" borderId="23" xfId="1" applyNumberFormat="1" applyFont="1" applyFill="1" applyBorder="1" applyProtection="1"/>
    <xf numFmtId="37" fontId="2" fillId="2" borderId="35" xfId="31" applyNumberFormat="1" applyFont="1" applyFill="1" applyBorder="1" applyAlignment="1">
      <alignment horizontal="center"/>
    </xf>
    <xf numFmtId="10" fontId="2" fillId="2" borderId="0" xfId="31" applyNumberFormat="1" applyFont="1" applyFill="1" applyBorder="1"/>
    <xf numFmtId="37" fontId="2" fillId="2" borderId="26" xfId="31" applyNumberFormat="1" applyFont="1" applyFill="1" applyBorder="1"/>
    <xf numFmtId="37" fontId="2" fillId="2" borderId="25" xfId="31" applyNumberFormat="1" applyFont="1" applyFill="1" applyBorder="1" applyAlignment="1">
      <alignment horizontal="center"/>
    </xf>
    <xf numFmtId="37" fontId="2" fillId="18" borderId="0" xfId="1" applyNumberFormat="1" applyFont="1" applyFill="1" applyBorder="1" applyAlignment="1" applyProtection="1">
      <alignment horizontal="left"/>
    </xf>
    <xf numFmtId="0" fontId="2" fillId="2" borderId="35" xfId="31" applyNumberFormat="1" applyFont="1" applyFill="1" applyBorder="1" applyAlignment="1">
      <alignment horizontal="center"/>
    </xf>
    <xf numFmtId="37" fontId="2" fillId="2" borderId="35" xfId="31" applyNumberFormat="1" applyFont="1" applyFill="1" applyBorder="1"/>
    <xf numFmtId="37" fontId="2" fillId="2" borderId="25" xfId="31" applyNumberFormat="1" applyFont="1" applyFill="1" applyBorder="1"/>
    <xf numFmtId="169" fontId="27" fillId="2" borderId="0" xfId="1" applyNumberFormat="1" applyFont="1" applyFill="1" applyBorder="1"/>
    <xf numFmtId="0" fontId="27" fillId="2" borderId="0" xfId="1" quotePrefix="1" applyNumberFormat="1" applyFont="1" applyFill="1" applyBorder="1" applyAlignment="1">
      <alignment horizontal="center"/>
    </xf>
    <xf numFmtId="37" fontId="56" fillId="2" borderId="0" xfId="31" applyNumberFormat="1" applyFont="1" applyFill="1"/>
    <xf numFmtId="37" fontId="2" fillId="2" borderId="26" xfId="1" applyNumberFormat="1" applyFont="1" applyFill="1" applyBorder="1" applyAlignment="1" applyProtection="1">
      <alignment horizontal="center"/>
    </xf>
    <xf numFmtId="172" fontId="27" fillId="18" borderId="0" xfId="1" applyNumberFormat="1" applyFont="1" applyFill="1" applyBorder="1"/>
    <xf numFmtId="0" fontId="2" fillId="18" borderId="0" xfId="1" applyNumberFormat="1" applyFont="1" applyFill="1" applyProtection="1"/>
    <xf numFmtId="171" fontId="2" fillId="18" borderId="0" xfId="1" applyNumberFormat="1" applyFont="1" applyFill="1" applyProtection="1"/>
    <xf numFmtId="172" fontId="2" fillId="18" borderId="0" xfId="1" applyNumberFormat="1" applyFont="1" applyFill="1" applyProtection="1"/>
    <xf numFmtId="37" fontId="2" fillId="2" borderId="28" xfId="9" applyNumberFormat="1" applyFont="1" applyFill="1" applyBorder="1" applyAlignment="1" applyProtection="1">
      <alignment horizontal="center"/>
    </xf>
    <xf numFmtId="165" fontId="2" fillId="18" borderId="0" xfId="9" applyNumberFormat="1" applyFont="1" applyFill="1" applyProtection="1"/>
    <xf numFmtId="37" fontId="27" fillId="18" borderId="0" xfId="7" applyNumberFormat="1" applyFont="1" applyFill="1"/>
    <xf numFmtId="171" fontId="27" fillId="18" borderId="0" xfId="7" applyNumberFormat="1" applyFont="1" applyFill="1"/>
    <xf numFmtId="172" fontId="27" fillId="18" borderId="0" xfId="7" applyNumberFormat="1" applyFont="1" applyFill="1"/>
    <xf numFmtId="0" fontId="2" fillId="18" borderId="0" xfId="9" applyNumberFormat="1" applyFont="1" applyFill="1" applyProtection="1"/>
    <xf numFmtId="37" fontId="2" fillId="2" borderId="7" xfId="31" applyNumberFormat="1" applyFont="1" applyFill="1" applyBorder="1" applyAlignment="1">
      <alignment horizontal="center" wrapText="1"/>
    </xf>
    <xf numFmtId="37" fontId="2" fillId="2" borderId="10" xfId="31" applyNumberFormat="1" applyFont="1" applyFill="1" applyBorder="1" applyAlignment="1">
      <alignment horizontal="center" wrapText="1"/>
    </xf>
    <xf numFmtId="37" fontId="2" fillId="2" borderId="4" xfId="31" applyNumberFormat="1" applyFont="1" applyFill="1" applyBorder="1" applyAlignment="1">
      <alignment horizontal="center" wrapText="1"/>
    </xf>
    <xf numFmtId="37" fontId="27" fillId="2" borderId="3" xfId="1" applyNumberFormat="1" applyFont="1" applyFill="1" applyBorder="1" applyAlignment="1" applyProtection="1">
      <alignment horizontal="centerContinuous"/>
    </xf>
    <xf numFmtId="2" fontId="27" fillId="2" borderId="3" xfId="1" applyNumberFormat="1" applyFont="1" applyFill="1" applyBorder="1" applyAlignment="1" applyProtection="1">
      <alignment horizontal="center" wrapText="1"/>
    </xf>
    <xf numFmtId="37" fontId="27" fillId="2" borderId="3" xfId="1" applyNumberFormat="1" applyFont="1" applyFill="1" applyBorder="1" applyAlignment="1" applyProtection="1">
      <alignment horizontal="left"/>
    </xf>
    <xf numFmtId="37" fontId="25" fillId="2" borderId="0" xfId="31" applyNumberFormat="1" applyFont="1" applyFill="1" applyAlignment="1"/>
    <xf numFmtId="37" fontId="7" fillId="2" borderId="0" xfId="31" applyNumberFormat="1" applyFont="1" applyFill="1"/>
    <xf numFmtId="37" fontId="53" fillId="0" borderId="0" xfId="31" quotePrefix="1" applyNumberFormat="1" applyFont="1" applyFill="1"/>
    <xf numFmtId="37" fontId="25" fillId="18" borderId="0" xfId="1" applyNumberFormat="1" applyFont="1" applyFill="1"/>
    <xf numFmtId="0" fontId="62" fillId="0" borderId="0" xfId="1" applyFont="1"/>
    <xf numFmtId="0" fontId="63" fillId="0" borderId="0" xfId="0" applyFont="1"/>
    <xf numFmtId="0" fontId="63" fillId="0" borderId="0" xfId="0" applyFont="1" applyAlignment="1">
      <alignment vertical="center"/>
    </xf>
    <xf numFmtId="0" fontId="64" fillId="0" borderId="64" xfId="0" applyFont="1" applyBorder="1" applyAlignment="1">
      <alignment horizontal="left" vertical="center"/>
    </xf>
    <xf numFmtId="0" fontId="62" fillId="0" borderId="0" xfId="1" applyFont="1" applyBorder="1"/>
    <xf numFmtId="0" fontId="64" fillId="0" borderId="40" xfId="0" applyFont="1" applyFill="1" applyBorder="1" applyAlignment="1">
      <alignment horizontal="left" vertical="center"/>
    </xf>
    <xf numFmtId="0" fontId="64" fillId="0" borderId="40" xfId="0" applyFont="1" applyBorder="1" applyAlignment="1">
      <alignment horizontal="left" vertical="center"/>
    </xf>
    <xf numFmtId="0" fontId="64" fillId="0" borderId="40" xfId="0" applyFont="1" applyBorder="1" applyAlignment="1">
      <alignment vertical="center"/>
    </xf>
    <xf numFmtId="0" fontId="63" fillId="0" borderId="64" xfId="0" applyFont="1" applyBorder="1" applyAlignment="1">
      <alignment vertical="center"/>
    </xf>
    <xf numFmtId="0" fontId="65" fillId="0" borderId="40" xfId="0" applyFont="1" applyBorder="1" applyAlignment="1">
      <alignment vertical="center"/>
    </xf>
    <xf numFmtId="0" fontId="65" fillId="0" borderId="64" xfId="0" applyFont="1" applyBorder="1" applyAlignment="1">
      <alignment vertical="center"/>
    </xf>
    <xf numFmtId="0" fontId="63" fillId="0" borderId="40" xfId="0" applyFont="1" applyBorder="1" applyAlignment="1">
      <alignment vertical="center"/>
    </xf>
    <xf numFmtId="0" fontId="9" fillId="0" borderId="0" xfId="1" applyFont="1" applyFill="1" applyBorder="1"/>
    <xf numFmtId="0" fontId="4" fillId="0" borderId="0" xfId="1" applyFont="1" applyFill="1" applyBorder="1"/>
    <xf numFmtId="0" fontId="32" fillId="0" borderId="0" xfId="1" applyFont="1" applyFill="1"/>
    <xf numFmtId="0" fontId="30" fillId="6" borderId="3" xfId="1" applyFont="1" applyFill="1" applyBorder="1" applyAlignment="1">
      <alignment horizontal="center"/>
    </xf>
    <xf numFmtId="0" fontId="5" fillId="6" borderId="18" xfId="1" applyFont="1" applyFill="1" applyBorder="1"/>
    <xf numFmtId="165" fontId="5" fillId="6" borderId="18" xfId="9" applyNumberFormat="1" applyFont="1" applyFill="1" applyBorder="1"/>
    <xf numFmtId="165" fontId="32" fillId="6" borderId="18" xfId="9" applyNumberFormat="1" applyFont="1" applyFill="1" applyBorder="1"/>
    <xf numFmtId="0" fontId="9" fillId="6" borderId="18" xfId="1" applyFont="1" applyFill="1" applyBorder="1"/>
    <xf numFmtId="0" fontId="41" fillId="14" borderId="3" xfId="30" applyFont="1" applyFill="1" applyBorder="1" applyAlignment="1">
      <alignment horizontal="center" vertical="top" wrapText="1"/>
    </xf>
    <xf numFmtId="0" fontId="2" fillId="0" borderId="0" xfId="1"/>
    <xf numFmtId="0" fontId="2" fillId="2" borderId="0" xfId="1" applyFill="1" applyBorder="1"/>
    <xf numFmtId="0" fontId="25" fillId="2" borderId="0" xfId="1" applyFont="1" applyFill="1" applyBorder="1"/>
    <xf numFmtId="0" fontId="2" fillId="2" borderId="40" xfId="1" applyFill="1" applyBorder="1"/>
    <xf numFmtId="0" fontId="54" fillId="2" borderId="41" xfId="1" applyFont="1" applyFill="1" applyBorder="1"/>
    <xf numFmtId="0" fontId="54" fillId="2" borderId="42" xfId="1" applyFont="1" applyFill="1" applyBorder="1"/>
    <xf numFmtId="0" fontId="54" fillId="2" borderId="0" xfId="1" applyFont="1" applyFill="1" applyBorder="1"/>
    <xf numFmtId="0" fontId="68" fillId="2" borderId="0" xfId="1" applyFont="1" applyFill="1" applyBorder="1"/>
    <xf numFmtId="0" fontId="2" fillId="2" borderId="43" xfId="1" applyFill="1" applyBorder="1"/>
    <xf numFmtId="0" fontId="54" fillId="2" borderId="0" xfId="1" applyFont="1" applyFill="1" applyBorder="1" applyAlignment="1"/>
    <xf numFmtId="0" fontId="54" fillId="2" borderId="45" xfId="1" applyFont="1" applyFill="1" applyBorder="1" applyAlignment="1"/>
    <xf numFmtId="0" fontId="2" fillId="2" borderId="43" xfId="1" applyFill="1" applyBorder="1" applyAlignment="1"/>
    <xf numFmtId="0" fontId="2" fillId="2" borderId="0" xfId="1" applyFill="1" applyBorder="1" applyAlignment="1"/>
    <xf numFmtId="0" fontId="68" fillId="2" borderId="45" xfId="1" applyFont="1" applyFill="1" applyBorder="1" applyAlignment="1"/>
    <xf numFmtId="0" fontId="68" fillId="2" borderId="43" xfId="1" applyFont="1" applyFill="1" applyBorder="1" applyAlignment="1"/>
    <xf numFmtId="0" fontId="68" fillId="2" borderId="0" xfId="1" applyFont="1" applyFill="1" applyBorder="1" applyAlignment="1"/>
    <xf numFmtId="0" fontId="2" fillId="0" borderId="0" xfId="1" applyBorder="1"/>
    <xf numFmtId="0" fontId="68" fillId="2" borderId="83" xfId="1" applyFont="1" applyFill="1" applyBorder="1" applyAlignment="1"/>
    <xf numFmtId="0" fontId="68" fillId="2" borderId="24" xfId="1" applyFont="1" applyFill="1" applyBorder="1" applyAlignment="1"/>
    <xf numFmtId="0" fontId="68" fillId="2" borderId="51" xfId="1" applyFont="1" applyFill="1" applyBorder="1" applyAlignment="1"/>
    <xf numFmtId="0" fontId="70" fillId="0" borderId="64" xfId="1" applyFont="1" applyFill="1" applyBorder="1" applyAlignment="1">
      <alignment horizontal="left"/>
    </xf>
    <xf numFmtId="0" fontId="70" fillId="0" borderId="65" xfId="1" applyFont="1" applyFill="1" applyBorder="1" applyAlignment="1">
      <alignment horizontal="left"/>
    </xf>
    <xf numFmtId="0" fontId="6" fillId="23" borderId="86" xfId="1" applyFont="1" applyFill="1" applyBorder="1" applyAlignment="1">
      <alignment horizontal="center"/>
    </xf>
    <xf numFmtId="0" fontId="70" fillId="0" borderId="65" xfId="1" applyFont="1" applyFill="1" applyBorder="1" applyAlignment="1">
      <alignment horizontal="left" indent="2"/>
    </xf>
    <xf numFmtId="0" fontId="6" fillId="23" borderId="87" xfId="1" applyFont="1" applyFill="1" applyBorder="1" applyAlignment="1">
      <alignment horizontal="center"/>
    </xf>
    <xf numFmtId="0" fontId="70" fillId="0" borderId="65" xfId="1" applyFont="1" applyFill="1" applyBorder="1"/>
    <xf numFmtId="0" fontId="2" fillId="22" borderId="88" xfId="1" applyFill="1" applyBorder="1"/>
    <xf numFmtId="0" fontId="2" fillId="22" borderId="10" xfId="1" applyFill="1" applyBorder="1"/>
    <xf numFmtId="0" fontId="2" fillId="22" borderId="57" xfId="1" applyFill="1" applyBorder="1"/>
    <xf numFmtId="0" fontId="6" fillId="23" borderId="81" xfId="1" applyFont="1" applyFill="1" applyBorder="1" applyAlignment="1">
      <alignment horizontal="center"/>
    </xf>
    <xf numFmtId="0" fontId="2" fillId="22" borderId="89" xfId="1" applyFill="1" applyBorder="1"/>
    <xf numFmtId="0" fontId="2" fillId="22" borderId="90" xfId="1" applyFill="1" applyBorder="1"/>
    <xf numFmtId="0" fontId="73" fillId="22" borderId="90" xfId="1" applyFont="1" applyFill="1" applyBorder="1"/>
    <xf numFmtId="0" fontId="6" fillId="0" borderId="91" xfId="1" applyFont="1" applyFill="1" applyBorder="1" applyAlignment="1">
      <alignment horizontal="center"/>
    </xf>
    <xf numFmtId="0" fontId="70" fillId="0" borderId="92" xfId="1" applyFont="1" applyFill="1" applyBorder="1"/>
    <xf numFmtId="0" fontId="6" fillId="0" borderId="81" xfId="1" applyFont="1" applyFill="1" applyBorder="1" applyAlignment="1">
      <alignment horizontal="center"/>
    </xf>
    <xf numFmtId="0" fontId="37" fillId="0" borderId="0" xfId="1" applyFont="1"/>
    <xf numFmtId="0" fontId="70" fillId="0" borderId="65" xfId="1" applyFont="1" applyFill="1" applyBorder="1" applyAlignment="1">
      <alignment wrapText="1"/>
    </xf>
    <xf numFmtId="0" fontId="70" fillId="0" borderId="65" xfId="1" applyFont="1" applyFill="1" applyBorder="1" applyAlignment="1">
      <alignment vertical="center" wrapText="1"/>
    </xf>
    <xf numFmtId="0" fontId="77" fillId="0" borderId="65" xfId="1" applyFont="1" applyFill="1" applyBorder="1" applyAlignment="1">
      <alignment horizontal="left" vertical="center"/>
    </xf>
    <xf numFmtId="0" fontId="75" fillId="0" borderId="0" xfId="1" applyFont="1" applyAlignment="1">
      <alignment horizontal="center" wrapText="1"/>
    </xf>
    <xf numFmtId="0" fontId="77" fillId="0" borderId="0" xfId="1" applyFont="1" applyBorder="1" applyAlignment="1">
      <alignment horizontal="center" wrapText="1"/>
    </xf>
    <xf numFmtId="0" fontId="70" fillId="2" borderId="65" xfId="1" applyFont="1" applyFill="1" applyBorder="1"/>
    <xf numFmtId="0" fontId="82" fillId="0" borderId="0" xfId="1" applyFont="1" applyAlignment="1">
      <alignment horizontal="center"/>
    </xf>
    <xf numFmtId="0" fontId="82" fillId="0" borderId="0" xfId="1" applyFont="1" applyBorder="1" applyAlignment="1">
      <alignment horizontal="center"/>
    </xf>
    <xf numFmtId="0" fontId="7" fillId="24" borderId="43" xfId="1" applyFont="1" applyFill="1" applyBorder="1" applyAlignment="1">
      <alignment horizontal="centerContinuous"/>
    </xf>
    <xf numFmtId="0" fontId="7" fillId="24" borderId="0" xfId="1" applyFont="1" applyFill="1" applyBorder="1" applyAlignment="1">
      <alignment horizontal="centerContinuous" vertical="center"/>
    </xf>
    <xf numFmtId="0" fontId="83" fillId="24" borderId="0" xfId="1" applyFont="1" applyFill="1" applyBorder="1" applyAlignment="1">
      <alignment horizontal="centerContinuous" vertical="center"/>
    </xf>
    <xf numFmtId="0" fontId="83" fillId="11" borderId="7" xfId="1" applyFont="1" applyFill="1" applyBorder="1" applyAlignment="1">
      <alignment horizontal="centerContinuous" vertical="center"/>
    </xf>
    <xf numFmtId="0" fontId="83" fillId="11" borderId="10" xfId="1" applyFont="1" applyFill="1" applyBorder="1" applyAlignment="1">
      <alignment horizontal="centerContinuous" vertical="center"/>
    </xf>
    <xf numFmtId="0" fontId="83" fillId="11" borderId="81" xfId="1" applyFont="1" applyFill="1" applyBorder="1" applyAlignment="1">
      <alignment vertical="center" textRotation="255"/>
    </xf>
    <xf numFmtId="0" fontId="83" fillId="11" borderId="57" xfId="1" applyFont="1" applyFill="1" applyBorder="1" applyAlignment="1">
      <alignment vertical="center"/>
    </xf>
    <xf numFmtId="0" fontId="83" fillId="11" borderId="81" xfId="1" applyFont="1" applyFill="1" applyBorder="1" applyAlignment="1">
      <alignment horizontal="centerContinuous" vertical="center"/>
    </xf>
    <xf numFmtId="0" fontId="7" fillId="2" borderId="94" xfId="1" applyFont="1" applyFill="1" applyBorder="1" applyAlignment="1">
      <alignment horizontal="center" vertical="center"/>
    </xf>
    <xf numFmtId="0" fontId="83" fillId="11" borderId="35" xfId="1" applyFont="1" applyFill="1" applyBorder="1" applyAlignment="1">
      <alignment horizontal="centerContinuous" vertical="center"/>
    </xf>
    <xf numFmtId="0" fontId="83" fillId="11" borderId="0" xfId="1" applyFont="1" applyFill="1" applyBorder="1" applyAlignment="1">
      <alignment horizontal="centerContinuous" vertical="center"/>
    </xf>
    <xf numFmtId="0" fontId="83" fillId="11" borderId="57" xfId="1" applyFont="1" applyFill="1" applyBorder="1" applyAlignment="1">
      <alignment horizontal="centerContinuous" vertical="center"/>
    </xf>
    <xf numFmtId="0" fontId="83" fillId="11" borderId="75" xfId="1" applyFont="1" applyFill="1" applyBorder="1" applyAlignment="1">
      <alignment horizontal="centerContinuous" vertical="center"/>
    </xf>
    <xf numFmtId="0" fontId="7" fillId="2" borderId="95" xfId="1" applyFont="1" applyFill="1" applyBorder="1" applyAlignment="1">
      <alignment horizontal="center" vertical="center"/>
    </xf>
    <xf numFmtId="0" fontId="7" fillId="11" borderId="39" xfId="1" applyFont="1" applyFill="1" applyBorder="1" applyAlignment="1">
      <alignment horizontal="centerContinuous"/>
    </xf>
    <xf numFmtId="0" fontId="7" fillId="11" borderId="13" xfId="1" applyFont="1" applyFill="1" applyBorder="1" applyAlignment="1">
      <alignment horizontal="centerContinuous" vertical="center"/>
    </xf>
    <xf numFmtId="0" fontId="25" fillId="11" borderId="13" xfId="1" applyFont="1" applyFill="1" applyBorder="1" applyAlignment="1">
      <alignment horizontal="centerContinuous" vertical="center"/>
    </xf>
    <xf numFmtId="0" fontId="25" fillId="11" borderId="2" xfId="1" applyFont="1" applyFill="1" applyBorder="1" applyAlignment="1">
      <alignment horizontal="center" vertical="center"/>
    </xf>
    <xf numFmtId="0" fontId="84" fillId="18" borderId="59" xfId="1" applyFont="1" applyFill="1" applyBorder="1"/>
    <xf numFmtId="0" fontId="7" fillId="2" borderId="41" xfId="1" applyFont="1" applyFill="1" applyBorder="1" applyAlignment="1">
      <alignment horizontal="right"/>
    </xf>
    <xf numFmtId="0" fontId="7" fillId="2" borderId="41" xfId="1" applyFont="1" applyFill="1" applyBorder="1"/>
    <xf numFmtId="0" fontId="84" fillId="18" borderId="18" xfId="1" applyFont="1" applyFill="1" applyBorder="1"/>
    <xf numFmtId="0" fontId="7" fillId="2" borderId="0" xfId="1" applyFont="1" applyFill="1" applyBorder="1" applyAlignment="1">
      <alignment horizontal="right"/>
    </xf>
    <xf numFmtId="0" fontId="84" fillId="18" borderId="3" xfId="1" applyFont="1" applyFill="1" applyBorder="1"/>
    <xf numFmtId="0" fontId="37" fillId="2" borderId="0" xfId="1" applyFont="1" applyFill="1" applyBorder="1"/>
    <xf numFmtId="0" fontId="2" fillId="2" borderId="0" xfId="1" applyFill="1"/>
    <xf numFmtId="0" fontId="68" fillId="2" borderId="0" xfId="1" applyFont="1" applyFill="1"/>
    <xf numFmtId="0" fontId="54" fillId="2" borderId="0" xfId="1" applyFont="1" applyFill="1"/>
    <xf numFmtId="0" fontId="68" fillId="2" borderId="0" xfId="1" applyFont="1" applyFill="1" applyAlignment="1">
      <alignment vertical="top"/>
    </xf>
    <xf numFmtId="0" fontId="25" fillId="2" borderId="0" xfId="1" applyFont="1" applyFill="1"/>
    <xf numFmtId="0" fontId="2" fillId="24" borderId="96" xfId="1" applyFill="1" applyBorder="1"/>
    <xf numFmtId="0" fontId="2" fillId="24" borderId="88" xfId="1" applyFill="1" applyBorder="1"/>
    <xf numFmtId="0" fontId="2" fillId="24" borderId="72" xfId="1" applyFill="1" applyBorder="1"/>
    <xf numFmtId="0" fontId="68" fillId="24" borderId="72" xfId="1" applyFont="1" applyFill="1" applyBorder="1" applyAlignment="1">
      <alignment horizontal="center"/>
    </xf>
    <xf numFmtId="0" fontId="68" fillId="0" borderId="12" xfId="1" applyFont="1" applyFill="1" applyBorder="1" applyAlignment="1">
      <alignment horizontal="center"/>
    </xf>
    <xf numFmtId="0" fontId="68" fillId="0" borderId="15" xfId="1" applyFont="1" applyFill="1" applyBorder="1" applyAlignment="1">
      <alignment horizontal="center"/>
    </xf>
    <xf numFmtId="0" fontId="68" fillId="0" borderId="11" xfId="1" applyFont="1" applyFill="1" applyBorder="1" applyAlignment="1">
      <alignment horizontal="center"/>
    </xf>
    <xf numFmtId="0" fontId="25" fillId="0" borderId="42" xfId="1" applyFont="1" applyFill="1" applyBorder="1"/>
    <xf numFmtId="0" fontId="2" fillId="24" borderId="10" xfId="1" applyFill="1" applyBorder="1"/>
    <xf numFmtId="0" fontId="68" fillId="24" borderId="10" xfId="1" applyFont="1" applyFill="1" applyBorder="1" applyAlignment="1">
      <alignment horizontal="center"/>
    </xf>
    <xf numFmtId="0" fontId="68" fillId="0" borderId="9" xfId="1" applyFont="1" applyFill="1" applyBorder="1" applyAlignment="1">
      <alignment horizontal="center"/>
    </xf>
    <xf numFmtId="0" fontId="68" fillId="0" borderId="3" xfId="1" applyFont="1" applyFill="1" applyBorder="1" applyAlignment="1">
      <alignment horizontal="center"/>
    </xf>
    <xf numFmtId="0" fontId="68" fillId="0" borderId="8" xfId="1" applyFont="1" applyFill="1" applyBorder="1" applyAlignment="1">
      <alignment horizontal="center"/>
    </xf>
    <xf numFmtId="0" fontId="25" fillId="0" borderId="68" xfId="1" applyFont="1" applyFill="1" applyBorder="1"/>
    <xf numFmtId="0" fontId="2" fillId="0" borderId="88" xfId="1" applyBorder="1"/>
    <xf numFmtId="0" fontId="2" fillId="24" borderId="43" xfId="1" applyFill="1" applyBorder="1"/>
    <xf numFmtId="0" fontId="2" fillId="24" borderId="0" xfId="1" applyFill="1" applyBorder="1"/>
    <xf numFmtId="0" fontId="68" fillId="24" borderId="0" xfId="1" applyFont="1" applyFill="1" applyBorder="1" applyAlignment="1">
      <alignment horizontal="center"/>
    </xf>
    <xf numFmtId="0" fontId="2" fillId="24" borderId="93" xfId="1" applyFill="1" applyBorder="1"/>
    <xf numFmtId="0" fontId="2" fillId="24" borderId="57" xfId="1" applyFill="1" applyBorder="1"/>
    <xf numFmtId="0" fontId="68" fillId="24" borderId="57" xfId="1" applyFont="1" applyFill="1" applyBorder="1" applyAlignment="1">
      <alignment horizontal="center"/>
    </xf>
    <xf numFmtId="0" fontId="2" fillId="24" borderId="68" xfId="1" applyFill="1" applyBorder="1"/>
    <xf numFmtId="0" fontId="2" fillId="2" borderId="88" xfId="1" applyFill="1" applyBorder="1" applyAlignment="1">
      <alignment horizontal="centerContinuous"/>
    </xf>
    <xf numFmtId="0" fontId="2" fillId="2" borderId="88" xfId="1" applyFill="1" applyBorder="1"/>
    <xf numFmtId="0" fontId="2" fillId="2" borderId="10" xfId="1" applyFill="1" applyBorder="1" applyAlignment="1">
      <alignment horizontal="centerContinuous"/>
    </xf>
    <xf numFmtId="0" fontId="68" fillId="2" borderId="10" xfId="1" applyFont="1" applyFill="1" applyBorder="1" applyAlignment="1">
      <alignment horizontal="center"/>
    </xf>
    <xf numFmtId="0" fontId="25" fillId="0" borderId="65" xfId="1" applyFont="1" applyFill="1" applyBorder="1"/>
    <xf numFmtId="0" fontId="2" fillId="24" borderId="61" xfId="1" applyFill="1" applyBorder="1"/>
    <xf numFmtId="0" fontId="2" fillId="24" borderId="62" xfId="1" applyFill="1" applyBorder="1"/>
    <xf numFmtId="0" fontId="25" fillId="0" borderId="63" xfId="1" applyFont="1" applyFill="1" applyBorder="1"/>
    <xf numFmtId="0" fontId="2" fillId="0" borderId="39" xfId="1" applyBorder="1" applyAlignment="1">
      <alignment horizontal="centerContinuous"/>
    </xf>
    <xf numFmtId="0" fontId="7" fillId="0" borderId="39" xfId="1" applyFont="1" applyBorder="1" applyAlignment="1">
      <alignment horizontal="centerContinuous"/>
    </xf>
    <xf numFmtId="0" fontId="68" fillId="0" borderId="13" xfId="1" applyFont="1" applyBorder="1" applyAlignment="1">
      <alignment horizontal="centerContinuous"/>
    </xf>
    <xf numFmtId="0" fontId="7" fillId="0" borderId="39" xfId="1" applyFont="1" applyBorder="1" applyAlignment="1">
      <alignment horizontal="centerContinuous" vertical="center"/>
    </xf>
    <xf numFmtId="0" fontId="7" fillId="0" borderId="2" xfId="1" applyFont="1" applyBorder="1" applyAlignment="1">
      <alignment horizontal="center" vertical="center"/>
    </xf>
    <xf numFmtId="0" fontId="2" fillId="18" borderId="18" xfId="1" applyFill="1" applyBorder="1"/>
    <xf numFmtId="0" fontId="68" fillId="2" borderId="0" xfId="1" applyFont="1" applyFill="1" applyBorder="1" applyAlignment="1">
      <alignment horizontal="right"/>
    </xf>
    <xf numFmtId="0" fontId="68" fillId="2" borderId="0" xfId="1" applyFont="1" applyFill="1" applyAlignment="1">
      <alignment horizontal="right"/>
    </xf>
    <xf numFmtId="0" fontId="2" fillId="18" borderId="3" xfId="1" applyFill="1" applyBorder="1"/>
    <xf numFmtId="0" fontId="64" fillId="0" borderId="41" xfId="0" applyFont="1" applyFill="1" applyBorder="1" applyAlignment="1">
      <alignment horizontal="left" vertical="center"/>
    </xf>
    <xf numFmtId="0" fontId="64" fillId="0" borderId="42" xfId="0" applyFont="1" applyBorder="1" applyAlignment="1">
      <alignment horizontal="left" vertical="center"/>
    </xf>
    <xf numFmtId="0" fontId="67" fillId="21" borderId="40" xfId="0" applyFont="1" applyFill="1" applyBorder="1" applyAlignment="1">
      <alignment horizontal="left" vertical="center"/>
    </xf>
    <xf numFmtId="0" fontId="67" fillId="21" borderId="40" xfId="0" applyFont="1" applyFill="1" applyBorder="1" applyAlignment="1">
      <alignment horizontal="center" vertical="center"/>
    </xf>
    <xf numFmtId="0" fontId="67" fillId="19" borderId="40" xfId="0" applyFont="1" applyFill="1" applyBorder="1" applyAlignment="1">
      <alignment horizontal="center" vertical="center"/>
    </xf>
    <xf numFmtId="0" fontId="67" fillId="20" borderId="41" xfId="0" applyFont="1" applyFill="1" applyBorder="1" applyAlignment="1">
      <alignment horizontal="center" vertical="center"/>
    </xf>
    <xf numFmtId="0" fontId="64" fillId="0" borderId="43" xfId="0" applyFont="1" applyBorder="1" applyAlignment="1">
      <alignment horizontal="left" vertical="center"/>
    </xf>
    <xf numFmtId="0" fontId="64" fillId="0" borderId="94" xfId="0" applyFont="1" applyBorder="1" applyAlignment="1">
      <alignment horizontal="left" vertical="center"/>
    </xf>
    <xf numFmtId="0" fontId="64" fillId="0" borderId="64" xfId="0" applyFont="1" applyFill="1" applyBorder="1" applyAlignment="1">
      <alignment horizontal="left" vertical="center"/>
    </xf>
    <xf numFmtId="0" fontId="64" fillId="0" borderId="41" xfId="0" applyFont="1" applyBorder="1" applyAlignment="1">
      <alignment horizontal="left" vertical="center"/>
    </xf>
    <xf numFmtId="0" fontId="64" fillId="0" borderId="42" xfId="0" applyFont="1" applyFill="1" applyBorder="1" applyAlignment="1">
      <alignment horizontal="left" vertical="center"/>
    </xf>
    <xf numFmtId="0" fontId="4" fillId="2" borderId="0" xfId="20" applyFont="1" applyFill="1" applyBorder="1" applyAlignment="1"/>
    <xf numFmtId="0" fontId="5" fillId="0" borderId="0" xfId="20" applyFont="1" applyFill="1" applyBorder="1"/>
    <xf numFmtId="0" fontId="4" fillId="2" borderId="0" xfId="20" applyFont="1" applyFill="1" applyBorder="1" applyAlignment="1"/>
    <xf numFmtId="0" fontId="1" fillId="0" borderId="0" xfId="21" applyAlignment="1"/>
    <xf numFmtId="0" fontId="1" fillId="0" borderId="0" xfId="21" applyBorder="1" applyAlignment="1"/>
    <xf numFmtId="0" fontId="32" fillId="0" borderId="0" xfId="20" applyFont="1" applyFill="1" applyBorder="1"/>
    <xf numFmtId="0" fontId="5" fillId="7" borderId="3" xfId="20" applyFont="1" applyFill="1" applyBorder="1"/>
    <xf numFmtId="0" fontId="3" fillId="2" borderId="0" xfId="1" quotePrefix="1" applyFont="1" applyFill="1" applyAlignment="1">
      <alignment horizontal="left" wrapText="1"/>
    </xf>
    <xf numFmtId="0" fontId="30" fillId="6" borderId="0" xfId="1" applyFont="1" applyFill="1" applyBorder="1" applyAlignment="1">
      <alignment horizontal="left"/>
    </xf>
    <xf numFmtId="0" fontId="41" fillId="14" borderId="3" xfId="0" applyFont="1" applyFill="1" applyBorder="1" applyAlignment="1">
      <alignment horizontal="center" vertical="top" wrapText="1"/>
    </xf>
    <xf numFmtId="44" fontId="4" fillId="7" borderId="0" xfId="9" applyFont="1" applyFill="1" applyBorder="1"/>
    <xf numFmtId="0" fontId="9" fillId="2" borderId="0" xfId="20" applyFont="1" applyFill="1" applyAlignment="1">
      <alignment horizontal="center"/>
    </xf>
    <xf numFmtId="0" fontId="87" fillId="25" borderId="51" xfId="21" applyFont="1" applyFill="1" applyBorder="1"/>
    <xf numFmtId="0" fontId="1" fillId="25" borderId="24" xfId="21" applyFill="1" applyBorder="1"/>
    <xf numFmtId="0" fontId="86" fillId="25" borderId="24" xfId="21" applyFont="1" applyFill="1" applyBorder="1"/>
    <xf numFmtId="0" fontId="1" fillId="25" borderId="83" xfId="21" applyFill="1" applyBorder="1"/>
    <xf numFmtId="0" fontId="1" fillId="0" borderId="45" xfId="21" applyBorder="1"/>
    <xf numFmtId="0" fontId="1" fillId="0" borderId="0" xfId="21" applyBorder="1"/>
    <xf numFmtId="0" fontId="1" fillId="0" borderId="43" xfId="21" applyBorder="1"/>
    <xf numFmtId="0" fontId="1" fillId="0" borderId="51" xfId="21" applyBorder="1"/>
    <xf numFmtId="0" fontId="1" fillId="0" borderId="24" xfId="21" applyBorder="1"/>
    <xf numFmtId="0" fontId="86" fillId="26" borderId="13" xfId="21" applyFont="1" applyFill="1" applyBorder="1"/>
    <xf numFmtId="0" fontId="1" fillId="26" borderId="13" xfId="21" applyFill="1" applyBorder="1"/>
    <xf numFmtId="0" fontId="1" fillId="26" borderId="39" xfId="21" applyFill="1" applyBorder="1"/>
    <xf numFmtId="0" fontId="86" fillId="26" borderId="41" xfId="21" applyFont="1" applyFill="1" applyBorder="1"/>
    <xf numFmtId="0" fontId="1" fillId="26" borderId="41" xfId="21" applyFill="1" applyBorder="1"/>
    <xf numFmtId="0" fontId="86" fillId="0" borderId="41" xfId="21" applyFont="1" applyBorder="1"/>
    <xf numFmtId="0" fontId="1" fillId="0" borderId="41" xfId="21" applyBorder="1"/>
    <xf numFmtId="0" fontId="1" fillId="0" borderId="40" xfId="21" applyBorder="1"/>
    <xf numFmtId="0" fontId="88" fillId="0" borderId="42" xfId="21" applyFont="1" applyBorder="1"/>
    <xf numFmtId="0" fontId="86" fillId="0" borderId="41" xfId="21" applyFont="1" applyBorder="1" applyAlignment="1">
      <alignment horizontal="center" vertical="center"/>
    </xf>
    <xf numFmtId="0" fontId="86" fillId="0" borderId="40" xfId="21" applyFont="1" applyBorder="1" applyAlignment="1">
      <alignment horizontal="center" vertical="center"/>
    </xf>
    <xf numFmtId="0" fontId="1" fillId="0" borderId="0" xfId="21" applyFont="1" applyBorder="1"/>
    <xf numFmtId="0" fontId="86" fillId="3" borderId="42" xfId="21" applyFont="1" applyFill="1" applyBorder="1" applyAlignment="1">
      <alignment horizontal="center"/>
    </xf>
    <xf numFmtId="0" fontId="86" fillId="3" borderId="41" xfId="21" applyFont="1" applyFill="1" applyBorder="1"/>
    <xf numFmtId="0" fontId="1" fillId="3" borderId="41" xfId="21" applyFill="1" applyBorder="1"/>
    <xf numFmtId="0" fontId="86" fillId="3" borderId="41" xfId="21" applyFont="1" applyFill="1" applyBorder="1" applyAlignment="1">
      <alignment horizontal="center" vertical="center"/>
    </xf>
    <xf numFmtId="0" fontId="1" fillId="3" borderId="45" xfId="21" applyFill="1" applyBorder="1" applyAlignment="1">
      <alignment horizontal="center"/>
    </xf>
    <xf numFmtId="0" fontId="1" fillId="3" borderId="0" xfId="21" applyFill="1" applyBorder="1"/>
    <xf numFmtId="0" fontId="86" fillId="3" borderId="0" xfId="21" applyFont="1" applyFill="1" applyBorder="1" applyAlignment="1">
      <alignment horizontal="center"/>
    </xf>
    <xf numFmtId="0" fontId="1" fillId="0" borderId="42" xfId="21" applyBorder="1"/>
    <xf numFmtId="0" fontId="87" fillId="27" borderId="51" xfId="21" applyFont="1" applyFill="1" applyBorder="1"/>
    <xf numFmtId="0" fontId="1" fillId="27" borderId="24" xfId="21" applyFill="1" applyBorder="1"/>
    <xf numFmtId="0" fontId="86" fillId="27" borderId="24" xfId="21" applyFont="1" applyFill="1" applyBorder="1"/>
    <xf numFmtId="0" fontId="1" fillId="27" borderId="83" xfId="21" applyFill="1" applyBorder="1"/>
    <xf numFmtId="0" fontId="88" fillId="0" borderId="45" xfId="21" applyFont="1" applyBorder="1"/>
    <xf numFmtId="0" fontId="89" fillId="0" borderId="0" xfId="1" applyFont="1"/>
    <xf numFmtId="0" fontId="90" fillId="0" borderId="0" xfId="1" applyFont="1" applyAlignment="1">
      <alignment vertical="top" wrapText="1"/>
    </xf>
    <xf numFmtId="0" fontId="90" fillId="0" borderId="0" xfId="1" applyFont="1" applyAlignment="1">
      <alignment horizontal="left" wrapText="1"/>
    </xf>
    <xf numFmtId="0" fontId="89" fillId="0" borderId="0" xfId="1" applyFont="1" applyAlignment="1">
      <alignment horizontal="left"/>
    </xf>
    <xf numFmtId="0" fontId="90" fillId="0" borderId="0" xfId="1" applyFont="1" applyAlignment="1">
      <alignment horizontal="center" vertical="top" wrapText="1"/>
    </xf>
    <xf numFmtId="0" fontId="93" fillId="28" borderId="13" xfId="1" applyFont="1" applyFill="1" applyBorder="1" applyAlignment="1"/>
    <xf numFmtId="0" fontId="95" fillId="0" borderId="0" xfId="1" applyFont="1"/>
    <xf numFmtId="0" fontId="91" fillId="11" borderId="42" xfId="1" applyFont="1" applyFill="1" applyBorder="1" applyAlignment="1">
      <alignment horizontal="center"/>
    </xf>
    <xf numFmtId="0" fontId="96" fillId="11" borderId="40" xfId="1" applyFont="1" applyFill="1" applyBorder="1" applyAlignment="1">
      <alignment horizontal="center"/>
    </xf>
    <xf numFmtId="0" fontId="89" fillId="0" borderId="0" xfId="1" applyFont="1" applyBorder="1"/>
    <xf numFmtId="0" fontId="96" fillId="0" borderId="0" xfId="1" applyFont="1"/>
    <xf numFmtId="0" fontId="25" fillId="28" borderId="67" xfId="1" applyFont="1" applyFill="1" applyBorder="1" applyAlignment="1">
      <alignment horizontal="left" vertical="center" wrapText="1"/>
    </xf>
    <xf numFmtId="0" fontId="89" fillId="0" borderId="0" xfId="1" applyFont="1" applyFill="1" applyBorder="1" applyAlignment="1">
      <alignment horizontal="left"/>
    </xf>
    <xf numFmtId="0" fontId="89" fillId="0" borderId="0" xfId="1" applyFont="1" applyFill="1"/>
    <xf numFmtId="0" fontId="25" fillId="28" borderId="67" xfId="1" applyFont="1" applyFill="1" applyBorder="1" applyAlignment="1">
      <alignment vertical="center" wrapText="1"/>
    </xf>
    <xf numFmtId="0" fontId="97" fillId="0" borderId="0" xfId="1" applyFont="1"/>
    <xf numFmtId="0" fontId="90" fillId="0" borderId="0" xfId="1" applyFont="1" applyFill="1" applyAlignment="1">
      <alignment vertical="top" wrapText="1"/>
    </xf>
    <xf numFmtId="0" fontId="90" fillId="0" borderId="0" xfId="1" applyFont="1" applyFill="1" applyAlignment="1">
      <alignment horizontal="left" wrapText="1"/>
    </xf>
    <xf numFmtId="0" fontId="89" fillId="0" borderId="0" xfId="1" applyFont="1" applyFill="1" applyAlignment="1">
      <alignment horizontal="left"/>
    </xf>
    <xf numFmtId="0" fontId="25" fillId="28" borderId="66" xfId="1" applyFont="1" applyFill="1" applyBorder="1" applyAlignment="1">
      <alignment vertical="center" wrapText="1"/>
    </xf>
    <xf numFmtId="0" fontId="25" fillId="0" borderId="0" xfId="1" applyFont="1" applyFill="1" applyBorder="1"/>
    <xf numFmtId="0" fontId="25" fillId="0" borderId="0" xfId="1" applyFont="1" applyFill="1" applyBorder="1" applyAlignment="1">
      <alignment vertical="center"/>
    </xf>
    <xf numFmtId="0" fontId="98" fillId="0" borderId="0" xfId="1" applyFont="1" applyFill="1" applyAlignment="1">
      <alignment vertical="top" wrapText="1"/>
    </xf>
    <xf numFmtId="0" fontId="93" fillId="0" borderId="0" xfId="1" applyFont="1" applyFill="1" applyAlignment="1">
      <alignment horizontal="left"/>
    </xf>
    <xf numFmtId="0" fontId="93" fillId="0" borderId="0" xfId="1" applyFont="1" applyFill="1"/>
    <xf numFmtId="0" fontId="99" fillId="0" borderId="0" xfId="1" applyFont="1"/>
    <xf numFmtId="0" fontId="99" fillId="0" borderId="0" xfId="1" applyFont="1" applyAlignment="1">
      <alignment vertical="center"/>
    </xf>
    <xf numFmtId="0" fontId="70" fillId="0" borderId="51" xfId="1" applyFont="1" applyBorder="1" applyAlignment="1">
      <alignment vertical="center"/>
    </xf>
    <xf numFmtId="0" fontId="70" fillId="0" borderId="24" xfId="1" applyFont="1" applyBorder="1" applyAlignment="1">
      <alignment vertical="center"/>
    </xf>
    <xf numFmtId="0" fontId="70" fillId="0" borderId="83" xfId="1" applyFont="1" applyBorder="1" applyAlignment="1">
      <alignment vertical="center"/>
    </xf>
    <xf numFmtId="0" fontId="93" fillId="0" borderId="0" xfId="1" applyFont="1" applyAlignment="1">
      <alignment horizontal="left"/>
    </xf>
    <xf numFmtId="0" fontId="100" fillId="0" borderId="0" xfId="1" applyFont="1"/>
    <xf numFmtId="0" fontId="101" fillId="0" borderId="0" xfId="1" applyFont="1"/>
    <xf numFmtId="0" fontId="70" fillId="0" borderId="0" xfId="1" applyFont="1"/>
    <xf numFmtId="0" fontId="99" fillId="0" borderId="0" xfId="1" applyFont="1" applyBorder="1" applyAlignment="1">
      <alignment vertical="center"/>
    </xf>
    <xf numFmtId="0" fontId="70" fillId="0" borderId="45" xfId="1" applyFont="1" applyBorder="1" applyAlignment="1">
      <alignment vertical="center"/>
    </xf>
    <xf numFmtId="0" fontId="70" fillId="0" borderId="0" xfId="1" applyFont="1" applyBorder="1" applyAlignment="1">
      <alignment vertical="center"/>
    </xf>
    <xf numFmtId="0" fontId="70" fillId="0" borderId="43" xfId="1" applyFont="1" applyBorder="1" applyAlignment="1">
      <alignment vertical="center"/>
    </xf>
    <xf numFmtId="0" fontId="99" fillId="0" borderId="43" xfId="1" applyFont="1" applyBorder="1" applyAlignment="1">
      <alignment vertical="center"/>
    </xf>
    <xf numFmtId="0" fontId="70" fillId="0" borderId="0" xfId="1" applyFont="1" applyAlignment="1">
      <alignment vertical="center"/>
    </xf>
    <xf numFmtId="0" fontId="99" fillId="0" borderId="45" xfId="1" applyFont="1" applyBorder="1" applyAlignment="1">
      <alignment vertical="center"/>
    </xf>
    <xf numFmtId="0" fontId="99" fillId="0" borderId="42" xfId="1" applyFont="1" applyBorder="1" applyAlignment="1">
      <alignment vertical="center"/>
    </xf>
    <xf numFmtId="0" fontId="99" fillId="0" borderId="41" xfId="1" applyFont="1" applyBorder="1" applyAlignment="1">
      <alignment vertical="center"/>
    </xf>
    <xf numFmtId="0" fontId="99" fillId="0" borderId="40" xfId="1" applyFont="1" applyBorder="1" applyAlignment="1">
      <alignment vertical="center"/>
    </xf>
    <xf numFmtId="0" fontId="25" fillId="0" borderId="0" xfId="1" applyFont="1"/>
    <xf numFmtId="0" fontId="93" fillId="0" borderId="0" xfId="1" applyFont="1"/>
    <xf numFmtId="0" fontId="25" fillId="28" borderId="67" xfId="1" applyFont="1" applyFill="1" applyBorder="1" applyAlignment="1">
      <alignment horizontal="left" vertical="center"/>
    </xf>
    <xf numFmtId="0" fontId="2" fillId="0" borderId="57" xfId="1" applyFont="1" applyFill="1" applyBorder="1" applyAlignment="1">
      <alignment vertical="center" wrapText="1"/>
    </xf>
    <xf numFmtId="0" fontId="2" fillId="4" borderId="71" xfId="1" applyFont="1" applyFill="1" applyBorder="1" applyAlignment="1">
      <alignment horizontal="center" vertical="center" wrapText="1"/>
    </xf>
    <xf numFmtId="0" fontId="25" fillId="28" borderId="67" xfId="1" applyFont="1" applyFill="1" applyBorder="1" applyAlignment="1">
      <alignment vertical="center"/>
    </xf>
    <xf numFmtId="0" fontId="25" fillId="28" borderId="10" xfId="1" applyFont="1" applyFill="1" applyBorder="1" applyAlignment="1">
      <alignment horizontal="center" vertical="center"/>
    </xf>
    <xf numFmtId="0" fontId="2" fillId="0" borderId="71" xfId="1" applyFont="1" applyFill="1" applyBorder="1" applyAlignment="1">
      <alignment horizontal="left" vertical="center"/>
    </xf>
    <xf numFmtId="0" fontId="25" fillId="28" borderId="97" xfId="1" applyFont="1" applyFill="1" applyBorder="1" applyAlignment="1">
      <alignment vertical="center" wrapText="1"/>
    </xf>
    <xf numFmtId="0" fontId="102" fillId="0" borderId="0" xfId="1" applyFont="1"/>
    <xf numFmtId="0" fontId="103" fillId="0" borderId="0" xfId="1" applyFont="1" applyAlignment="1">
      <alignment vertical="top" wrapText="1"/>
    </xf>
    <xf numFmtId="0" fontId="103" fillId="0" borderId="0" xfId="1" applyFont="1" applyAlignment="1">
      <alignment horizontal="left" wrapText="1"/>
    </xf>
    <xf numFmtId="0" fontId="102" fillId="0" borderId="0" xfId="1" applyFont="1" applyAlignment="1">
      <alignment horizontal="left"/>
    </xf>
    <xf numFmtId="0" fontId="103" fillId="0" borderId="0" xfId="1" applyFont="1" applyAlignment="1">
      <alignment horizontal="center" vertical="top" wrapText="1"/>
    </xf>
    <xf numFmtId="0" fontId="105" fillId="28" borderId="1" xfId="1" applyFont="1" applyFill="1" applyBorder="1"/>
    <xf numFmtId="0" fontId="106" fillId="28" borderId="13" xfId="1" applyFont="1" applyFill="1" applyBorder="1"/>
    <xf numFmtId="0" fontId="105" fillId="28" borderId="13" xfId="1" applyFont="1" applyFill="1" applyBorder="1" applyAlignment="1"/>
    <xf numFmtId="0" fontId="102" fillId="4" borderId="39" xfId="1" applyFont="1" applyFill="1" applyBorder="1" applyAlignment="1"/>
    <xf numFmtId="0" fontId="106" fillId="0" borderId="0" xfId="1" applyFont="1"/>
    <xf numFmtId="0" fontId="104" fillId="11" borderId="42" xfId="1" applyFont="1" applyFill="1" applyBorder="1" applyAlignment="1">
      <alignment horizontal="center"/>
    </xf>
    <xf numFmtId="0" fontId="108" fillId="11" borderId="40" xfId="1" applyFont="1" applyFill="1" applyBorder="1" applyAlignment="1">
      <alignment horizontal="center"/>
    </xf>
    <xf numFmtId="0" fontId="102" fillId="0" borderId="0" xfId="1" applyFont="1" applyBorder="1"/>
    <xf numFmtId="0" fontId="109" fillId="0" borderId="0" xfId="1" applyFont="1" applyAlignment="1">
      <alignment vertical="top" wrapText="1"/>
    </xf>
    <xf numFmtId="0" fontId="108" fillId="0" borderId="0" xfId="1" applyFont="1"/>
    <xf numFmtId="0" fontId="105" fillId="28" borderId="67" xfId="1" applyFont="1" applyFill="1" applyBorder="1"/>
    <xf numFmtId="0" fontId="110" fillId="0" borderId="0" xfId="1" applyFont="1" applyBorder="1" applyAlignment="1">
      <alignment horizontal="center" vertical="center" wrapText="1"/>
    </xf>
    <xf numFmtId="0" fontId="112" fillId="0" borderId="0" xfId="1" applyFont="1" applyAlignment="1">
      <alignment horizontal="left" vertical="center" wrapText="1"/>
    </xf>
    <xf numFmtId="0" fontId="103" fillId="0" borderId="0" xfId="1" applyFont="1" applyFill="1" applyAlignment="1">
      <alignment vertical="top" wrapText="1"/>
    </xf>
    <xf numFmtId="0" fontId="103" fillId="0" borderId="0" xfId="1" applyFont="1" applyFill="1" applyAlignment="1">
      <alignment horizontal="left" wrapText="1"/>
    </xf>
    <xf numFmtId="0" fontId="102" fillId="0" borderId="0" xfId="1" applyFont="1" applyFill="1"/>
    <xf numFmtId="0" fontId="115" fillId="0" borderId="0" xfId="1" applyFont="1"/>
    <xf numFmtId="0" fontId="105" fillId="28" borderId="67" xfId="1" applyFont="1" applyFill="1" applyBorder="1" applyAlignment="1">
      <alignment wrapText="1"/>
    </xf>
    <xf numFmtId="0" fontId="102" fillId="0" borderId="10" xfId="1" applyFont="1" applyFill="1" applyBorder="1" applyAlignment="1">
      <alignment wrapText="1"/>
    </xf>
    <xf numFmtId="0" fontId="102" fillId="0" borderId="88" xfId="1" applyFont="1" applyFill="1" applyBorder="1" applyAlignment="1">
      <alignment wrapText="1"/>
    </xf>
    <xf numFmtId="0" fontId="102" fillId="0" borderId="28" xfId="1" applyFont="1" applyFill="1" applyBorder="1" applyAlignment="1">
      <alignment wrapText="1"/>
    </xf>
    <xf numFmtId="0" fontId="102" fillId="0" borderId="23" xfId="1" applyFont="1" applyFill="1" applyBorder="1" applyAlignment="1">
      <alignment wrapText="1"/>
    </xf>
    <xf numFmtId="0" fontId="105" fillId="28" borderId="67" xfId="1" applyFont="1" applyFill="1" applyBorder="1" applyAlignment="1">
      <alignment horizontal="left"/>
    </xf>
    <xf numFmtId="0" fontId="102" fillId="0" borderId="57" xfId="1" applyFont="1" applyFill="1" applyBorder="1"/>
    <xf numFmtId="0" fontId="102" fillId="0" borderId="93" xfId="1" applyFont="1" applyFill="1" applyBorder="1"/>
    <xf numFmtId="0" fontId="102" fillId="0" borderId="0" xfId="1" applyFont="1" applyFill="1" applyAlignment="1">
      <alignment horizontal="left"/>
    </xf>
    <xf numFmtId="0" fontId="102" fillId="0" borderId="10" xfId="1" applyFont="1" applyFill="1" applyBorder="1" applyAlignment="1"/>
    <xf numFmtId="0" fontId="102" fillId="0" borderId="88" xfId="1" applyFont="1" applyFill="1" applyBorder="1" applyAlignment="1"/>
    <xf numFmtId="0" fontId="105" fillId="28" borderId="3" xfId="1" applyFont="1" applyFill="1" applyBorder="1" applyAlignment="1">
      <alignment horizontal="left"/>
    </xf>
    <xf numFmtId="0" fontId="102" fillId="0" borderId="88" xfId="1" applyFont="1" applyFill="1" applyBorder="1" applyAlignment="1">
      <alignment horizontal="left"/>
    </xf>
    <xf numFmtId="0" fontId="105" fillId="28" borderId="66" xfId="1" applyFont="1" applyFill="1" applyBorder="1"/>
    <xf numFmtId="0" fontId="105" fillId="28" borderId="14" xfId="1" applyFont="1" applyFill="1" applyBorder="1" applyAlignment="1">
      <alignment horizontal="left"/>
    </xf>
    <xf numFmtId="0" fontId="102" fillId="28" borderId="72" xfId="1" applyFont="1" applyFill="1" applyBorder="1" applyAlignment="1">
      <alignment horizontal="left"/>
    </xf>
    <xf numFmtId="0" fontId="102" fillId="28" borderId="73" xfId="1" applyFont="1" applyFill="1" applyBorder="1" applyAlignment="1">
      <alignment horizontal="left"/>
    </xf>
    <xf numFmtId="0" fontId="105" fillId="0" borderId="0" xfId="1" applyFont="1" applyFill="1" applyBorder="1"/>
    <xf numFmtId="0" fontId="109" fillId="0" borderId="0" xfId="1" applyFont="1" applyFill="1" applyAlignment="1">
      <alignment vertical="top" wrapText="1"/>
    </xf>
    <xf numFmtId="0" fontId="105" fillId="0" borderId="0" xfId="1" applyFont="1" applyFill="1" applyAlignment="1">
      <alignment horizontal="left"/>
    </xf>
    <xf numFmtId="0" fontId="105" fillId="0" borderId="0" xfId="1" applyFont="1" applyFill="1"/>
    <xf numFmtId="0" fontId="117" fillId="0" borderId="51" xfId="1" applyFont="1" applyBorder="1" applyAlignment="1"/>
    <xf numFmtId="0" fontId="117" fillId="0" borderId="24" xfId="1" applyFont="1" applyBorder="1" applyAlignment="1"/>
    <xf numFmtId="0" fontId="117" fillId="0" borderId="83" xfId="1" applyFont="1" applyBorder="1" applyAlignment="1"/>
    <xf numFmtId="0" fontId="105" fillId="0" borderId="0" xfId="1" applyFont="1" applyAlignment="1">
      <alignment horizontal="left"/>
    </xf>
    <xf numFmtId="0" fontId="117" fillId="0" borderId="0" xfId="1" applyFont="1"/>
    <xf numFmtId="0" fontId="118" fillId="0" borderId="0" xfId="1" applyFont="1"/>
    <xf numFmtId="0" fontId="118" fillId="0" borderId="0" xfId="1" applyFont="1" applyBorder="1" applyAlignment="1"/>
    <xf numFmtId="0" fontId="117" fillId="0" borderId="45" xfId="1" applyFont="1" applyBorder="1" applyAlignment="1"/>
    <xf numFmtId="0" fontId="117" fillId="0" borderId="0" xfId="1" applyFont="1" applyBorder="1" applyAlignment="1"/>
    <xf numFmtId="0" fontId="117" fillId="0" borderId="43" xfId="1" applyFont="1" applyBorder="1" applyAlignment="1"/>
    <xf numFmtId="0" fontId="102" fillId="0" borderId="0" xfId="1" applyFont="1" applyAlignment="1"/>
    <xf numFmtId="0" fontId="102" fillId="0" borderId="43" xfId="1" applyFont="1" applyBorder="1" applyAlignment="1"/>
    <xf numFmtId="0" fontId="102" fillId="0" borderId="43" xfId="1" applyFont="1" applyBorder="1"/>
    <xf numFmtId="0" fontId="118" fillId="0" borderId="45" xfId="1" applyFont="1" applyBorder="1" applyAlignment="1"/>
    <xf numFmtId="0" fontId="118" fillId="0" borderId="42" xfId="1" applyFont="1" applyBorder="1"/>
    <xf numFmtId="0" fontId="118" fillId="0" borderId="41" xfId="1" applyFont="1" applyBorder="1"/>
    <xf numFmtId="0" fontId="102" fillId="0" borderId="40" xfId="1" applyFont="1" applyBorder="1"/>
    <xf numFmtId="0" fontId="105" fillId="0" borderId="0" xfId="1" applyFont="1"/>
    <xf numFmtId="0" fontId="110" fillId="0" borderId="0" xfId="1" applyFont="1"/>
    <xf numFmtId="0" fontId="105" fillId="28" borderId="4" xfId="1" applyFont="1" applyFill="1" applyBorder="1" applyAlignment="1">
      <alignment horizontal="center"/>
    </xf>
    <xf numFmtId="0" fontId="105" fillId="28" borderId="3" xfId="1" applyFont="1" applyFill="1" applyBorder="1" applyAlignment="1">
      <alignment horizontal="center"/>
    </xf>
    <xf numFmtId="0" fontId="105" fillId="28" borderId="10" xfId="1" applyFont="1" applyFill="1" applyBorder="1" applyAlignment="1">
      <alignment horizontal="center"/>
    </xf>
    <xf numFmtId="0" fontId="105" fillId="28" borderId="7" xfId="1" applyFont="1" applyFill="1" applyBorder="1" applyAlignment="1">
      <alignment horizontal="center"/>
    </xf>
    <xf numFmtId="0" fontId="102" fillId="0" borderId="26" xfId="1" applyFont="1" applyBorder="1"/>
    <xf numFmtId="0" fontId="102" fillId="0" borderId="25" xfId="1" applyFont="1" applyBorder="1"/>
    <xf numFmtId="0" fontId="102" fillId="0" borderId="0" xfId="1" quotePrefix="1" applyFont="1" applyBorder="1"/>
    <xf numFmtId="14" fontId="102" fillId="0" borderId="25" xfId="1" applyNumberFormat="1" applyFont="1" applyBorder="1"/>
    <xf numFmtId="14" fontId="102" fillId="0" borderId="35" xfId="1" applyNumberFormat="1" applyFont="1" applyBorder="1"/>
    <xf numFmtId="0" fontId="102" fillId="0" borderId="17" xfId="1" applyFont="1" applyBorder="1"/>
    <xf numFmtId="0" fontId="102" fillId="0" borderId="18" xfId="1" applyFont="1" applyBorder="1"/>
    <xf numFmtId="0" fontId="102" fillId="0" borderId="57" xfId="1" quotePrefix="1" applyFont="1" applyBorder="1"/>
    <xf numFmtId="14" fontId="102" fillId="0" borderId="18" xfId="1" applyNumberFormat="1" applyFont="1" applyBorder="1"/>
    <xf numFmtId="14" fontId="102" fillId="0" borderId="81" xfId="1" applyNumberFormat="1" applyFont="1" applyBorder="1"/>
    <xf numFmtId="0" fontId="102" fillId="0" borderId="28" xfId="1" applyFont="1" applyBorder="1"/>
    <xf numFmtId="0" fontId="102" fillId="0" borderId="27" xfId="1" applyFont="1" applyBorder="1"/>
    <xf numFmtId="0" fontId="102" fillId="0" borderId="23" xfId="1" applyFont="1" applyBorder="1"/>
    <xf numFmtId="0" fontId="102" fillId="0" borderId="37" xfId="1" applyFont="1" applyBorder="1"/>
    <xf numFmtId="0" fontId="102" fillId="0" borderId="35" xfId="1" applyFont="1" applyBorder="1"/>
    <xf numFmtId="0" fontId="102" fillId="0" borderId="57" xfId="1" applyFont="1" applyBorder="1"/>
    <xf numFmtId="0" fontId="102" fillId="0" borderId="81" xfId="1" applyFont="1" applyBorder="1"/>
    <xf numFmtId="0" fontId="1" fillId="7" borderId="3" xfId="34" applyFill="1" applyBorder="1" applyAlignment="1">
      <alignment horizontal="center"/>
    </xf>
    <xf numFmtId="0" fontId="1" fillId="0" borderId="0" xfId="34"/>
    <xf numFmtId="0" fontId="86" fillId="0" borderId="57" xfId="34" applyFont="1" applyBorder="1" applyAlignment="1">
      <alignment horizontal="center"/>
    </xf>
    <xf numFmtId="0" fontId="1" fillId="30" borderId="3" xfId="34" applyFill="1" applyBorder="1"/>
    <xf numFmtId="0" fontId="1" fillId="28" borderId="3" xfId="34" applyFill="1" applyBorder="1" applyAlignment="1">
      <alignment horizontal="left"/>
    </xf>
    <xf numFmtId="0" fontId="86" fillId="0" borderId="0" xfId="34" applyFont="1" applyAlignment="1">
      <alignment horizontal="left"/>
    </xf>
    <xf numFmtId="0" fontId="86" fillId="0" borderId="0" xfId="34" applyFont="1"/>
    <xf numFmtId="0" fontId="1" fillId="0" borderId="0" xfId="34" quotePrefix="1"/>
    <xf numFmtId="0" fontId="1" fillId="0" borderId="0" xfId="34" applyAlignment="1">
      <alignment horizontal="left" indent="2"/>
    </xf>
    <xf numFmtId="0" fontId="1" fillId="30" borderId="3" xfId="34" applyFill="1" applyBorder="1" applyAlignment="1">
      <alignment horizontal="left" vertical="center"/>
    </xf>
    <xf numFmtId="0" fontId="1" fillId="30" borderId="3" xfId="34" applyFill="1" applyBorder="1" applyAlignment="1">
      <alignment vertical="center"/>
    </xf>
    <xf numFmtId="0" fontId="1" fillId="0" borderId="0" xfId="34" applyAlignment="1">
      <alignment horizontal="left" indent="3"/>
    </xf>
    <xf numFmtId="0" fontId="1" fillId="32" borderId="3" xfId="34" applyFill="1" applyBorder="1"/>
    <xf numFmtId="0" fontId="1" fillId="9" borderId="3" xfId="34" applyFill="1" applyBorder="1" applyAlignment="1">
      <alignment horizontal="left"/>
    </xf>
    <xf numFmtId="0" fontId="1" fillId="9" borderId="3" xfId="34" applyFill="1" applyBorder="1" applyAlignment="1">
      <alignment horizontal="left" vertical="center"/>
    </xf>
    <xf numFmtId="0" fontId="1" fillId="9" borderId="3" xfId="34" applyFill="1" applyBorder="1"/>
    <xf numFmtId="0" fontId="1" fillId="32" borderId="3" xfId="34" applyFill="1" applyBorder="1" applyAlignment="1">
      <alignment horizontal="left" vertical="center"/>
    </xf>
    <xf numFmtId="0" fontId="1" fillId="19" borderId="3" xfId="34" applyFill="1" applyBorder="1"/>
    <xf numFmtId="0" fontId="1" fillId="34" borderId="3" xfId="34" applyFill="1" applyBorder="1" applyAlignment="1">
      <alignment horizontal="left"/>
    </xf>
    <xf numFmtId="0" fontId="1" fillId="19" borderId="27" xfId="34" applyFill="1" applyBorder="1"/>
    <xf numFmtId="0" fontId="25" fillId="28" borderId="100" xfId="1" applyFont="1" applyFill="1" applyBorder="1" applyAlignment="1">
      <alignment horizontal="left" vertical="center" wrapText="1"/>
    </xf>
    <xf numFmtId="0" fontId="25" fillId="28" borderId="65" xfId="1" applyFont="1" applyFill="1" applyBorder="1" applyAlignment="1">
      <alignment vertical="center" wrapText="1"/>
    </xf>
    <xf numFmtId="0" fontId="25" fillId="28" borderId="71" xfId="1" applyFont="1" applyFill="1" applyBorder="1" applyAlignment="1">
      <alignment vertical="center" wrapText="1"/>
    </xf>
    <xf numFmtId="0" fontId="25" fillId="28" borderId="71" xfId="1" applyFont="1" applyFill="1" applyBorder="1" applyAlignment="1">
      <alignment vertical="center"/>
    </xf>
    <xf numFmtId="0" fontId="25" fillId="28" borderId="70" xfId="1" applyFont="1" applyFill="1" applyBorder="1" applyAlignment="1">
      <alignment vertical="center" wrapText="1"/>
    </xf>
    <xf numFmtId="0" fontId="25" fillId="28" borderId="63" xfId="1" applyFont="1" applyFill="1" applyBorder="1" applyAlignment="1">
      <alignment horizontal="left" vertical="center" wrapText="1"/>
    </xf>
    <xf numFmtId="0" fontId="99" fillId="0" borderId="0" xfId="1" applyFont="1" applyBorder="1" applyAlignment="1">
      <alignment horizontal="left" vertical="center"/>
    </xf>
    <xf numFmtId="174" fontId="89" fillId="0" borderId="0" xfId="1" applyNumberFormat="1" applyFont="1" applyAlignment="1">
      <alignment horizontal="left"/>
    </xf>
    <xf numFmtId="0" fontId="25" fillId="0" borderId="0" xfId="1" applyFont="1" applyAlignment="1">
      <alignment horizontal="left"/>
    </xf>
    <xf numFmtId="0" fontId="25" fillId="0" borderId="0" xfId="1" applyFont="1" applyAlignment="1">
      <alignment vertical="top" wrapText="1"/>
    </xf>
    <xf numFmtId="0" fontId="103" fillId="0" borderId="0" xfId="1" applyFont="1"/>
    <xf numFmtId="0" fontId="99" fillId="0" borderId="0" xfId="1" applyFont="1" applyAlignment="1">
      <alignment vertical="top" wrapText="1"/>
    </xf>
    <xf numFmtId="0" fontId="2" fillId="0" borderId="0" xfId="1" applyFont="1" applyAlignment="1">
      <alignment horizontal="left"/>
    </xf>
    <xf numFmtId="0" fontId="99" fillId="0" borderId="0" xfId="1" applyFont="1" applyFill="1" applyAlignment="1">
      <alignment vertical="top" wrapText="1"/>
    </xf>
    <xf numFmtId="0" fontId="68" fillId="4" borderId="27" xfId="0" applyFont="1" applyFill="1" applyBorder="1" applyAlignment="1" applyProtection="1">
      <alignment horizontal="center" vertical="center" wrapText="1"/>
    </xf>
    <xf numFmtId="0" fontId="123" fillId="13" borderId="101" xfId="0" applyFont="1" applyFill="1" applyBorder="1" applyAlignment="1" applyProtection="1">
      <alignment horizontal="center" vertical="top"/>
    </xf>
    <xf numFmtId="0" fontId="123" fillId="13" borderId="102" xfId="0" applyFont="1" applyFill="1" applyBorder="1" applyAlignment="1" applyProtection="1">
      <alignment horizontal="center" vertical="top"/>
    </xf>
    <xf numFmtId="0" fontId="6" fillId="2" borderId="57" xfId="1" applyFont="1" applyFill="1" applyBorder="1" applyAlignment="1">
      <alignment horizontal="center"/>
    </xf>
    <xf numFmtId="0" fontId="19" fillId="2" borderId="57" xfId="1" applyFont="1" applyFill="1" applyBorder="1" applyAlignment="1">
      <alignment horizontal="center"/>
    </xf>
    <xf numFmtId="0" fontId="35" fillId="7" borderId="0" xfId="20" applyFont="1" applyFill="1" applyAlignment="1">
      <alignment horizontal="left" vertical="center"/>
    </xf>
    <xf numFmtId="0" fontId="8" fillId="0" borderId="57" xfId="22" applyFont="1" applyBorder="1" applyAlignment="1">
      <alignment horizontal="center"/>
    </xf>
    <xf numFmtId="0" fontId="8" fillId="6" borderId="57" xfId="1" applyFont="1" applyFill="1" applyBorder="1" applyAlignment="1">
      <alignment horizontal="center"/>
    </xf>
    <xf numFmtId="37" fontId="2" fillId="2" borderId="3" xfId="31" applyNumberFormat="1" applyFont="1" applyFill="1" applyBorder="1" applyAlignment="1">
      <alignment horizontal="center"/>
    </xf>
    <xf numFmtId="49" fontId="27" fillId="28" borderId="0" xfId="1" quotePrefix="1" applyNumberFormat="1" applyFont="1" applyFill="1" applyBorder="1" applyAlignment="1">
      <alignment horizontal="center"/>
    </xf>
    <xf numFmtId="165" fontId="27" fillId="2" borderId="0" xfId="28" quotePrefix="1" applyNumberFormat="1" applyFont="1" applyFill="1" applyBorder="1" applyAlignment="1">
      <alignment horizontal="center"/>
    </xf>
    <xf numFmtId="165" fontId="27" fillId="2" borderId="57" xfId="28" quotePrefix="1" applyNumberFormat="1" applyFont="1" applyFill="1" applyBorder="1" applyAlignment="1">
      <alignment horizontal="center"/>
    </xf>
    <xf numFmtId="37" fontId="2" fillId="28" borderId="0" xfId="1" applyNumberFormat="1" applyFill="1"/>
    <xf numFmtId="37" fontId="86" fillId="0" borderId="0" xfId="1" applyNumberFormat="1" applyFont="1" applyFill="1"/>
    <xf numFmtId="37" fontId="25" fillId="7" borderId="0" xfId="32" applyNumberFormat="1" applyFont="1" applyFill="1"/>
    <xf numFmtId="37" fontId="2" fillId="7" borderId="0" xfId="32" applyNumberFormat="1" applyFont="1" applyFill="1"/>
    <xf numFmtId="10" fontId="2" fillId="7" borderId="0" xfId="24" applyNumberFormat="1" applyFont="1" applyFill="1"/>
    <xf numFmtId="37" fontId="27" fillId="28" borderId="3" xfId="1" applyNumberFormat="1" applyFont="1" applyFill="1" applyBorder="1" applyAlignment="1" applyProtection="1">
      <alignment horizontal="center"/>
    </xf>
    <xf numFmtId="37" fontId="27" fillId="2" borderId="88" xfId="1" applyNumberFormat="1" applyFont="1" applyFill="1" applyBorder="1" applyAlignment="1" applyProtection="1">
      <alignment horizontal="center"/>
    </xf>
    <xf numFmtId="37" fontId="27" fillId="2" borderId="0" xfId="1" applyNumberFormat="1" applyFont="1" applyFill="1" applyBorder="1" applyAlignment="1" applyProtection="1">
      <alignment horizontal="center"/>
    </xf>
    <xf numFmtId="37" fontId="27" fillId="2" borderId="3" xfId="1" applyNumberFormat="1" applyFont="1" applyFill="1" applyBorder="1" applyAlignment="1" applyProtection="1">
      <alignment horizontal="center" wrapText="1"/>
    </xf>
    <xf numFmtId="37" fontId="2" fillId="2" borderId="3" xfId="32" applyNumberFormat="1" applyFont="1" applyFill="1" applyBorder="1" applyAlignment="1">
      <alignment horizontal="center" wrapText="1"/>
    </xf>
    <xf numFmtId="37" fontId="2" fillId="2" borderId="0" xfId="32" applyNumberFormat="1" applyFont="1" applyFill="1" applyBorder="1" applyAlignment="1">
      <alignment horizontal="center" wrapText="1"/>
    </xf>
    <xf numFmtId="49" fontId="27" fillId="28" borderId="23" xfId="1" quotePrefix="1" applyNumberFormat="1" applyFont="1" applyFill="1" applyBorder="1" applyAlignment="1">
      <alignment horizontal="center"/>
    </xf>
    <xf numFmtId="165" fontId="2" fillId="2" borderId="28" xfId="9" applyNumberFormat="1" applyFont="1" applyFill="1" applyBorder="1" applyProtection="1"/>
    <xf numFmtId="165" fontId="2" fillId="2" borderId="84" xfId="9" applyNumberFormat="1" applyFont="1" applyFill="1" applyBorder="1" applyProtection="1"/>
    <xf numFmtId="0" fontId="2" fillId="28" borderId="3" xfId="9" applyNumberFormat="1" applyFont="1" applyFill="1" applyBorder="1" applyAlignment="1" applyProtection="1">
      <alignment horizontal="center"/>
    </xf>
    <xf numFmtId="37" fontId="2" fillId="28" borderId="3" xfId="32" applyNumberFormat="1" applyFont="1" applyFill="1" applyBorder="1" applyAlignment="1">
      <alignment horizontal="center"/>
    </xf>
    <xf numFmtId="37" fontId="2" fillId="28" borderId="3" xfId="32" applyNumberFormat="1" applyFont="1" applyFill="1" applyBorder="1"/>
    <xf numFmtId="10" fontId="2" fillId="28" borderId="3" xfId="32" applyNumberFormat="1" applyFont="1" applyFill="1" applyBorder="1"/>
    <xf numFmtId="37" fontId="2" fillId="28" borderId="45" xfId="1" applyNumberFormat="1" applyFont="1" applyFill="1" applyBorder="1" applyAlignment="1" applyProtection="1">
      <alignment horizontal="left"/>
    </xf>
    <xf numFmtId="171" fontId="27" fillId="28" borderId="0" xfId="1" applyNumberFormat="1" applyFont="1" applyFill="1" applyBorder="1"/>
    <xf numFmtId="37" fontId="2" fillId="28" borderId="26" xfId="1" applyNumberFormat="1" applyFont="1" applyFill="1" applyBorder="1" applyProtection="1"/>
    <xf numFmtId="37" fontId="2" fillId="28" borderId="35" xfId="1" applyNumberFormat="1" applyFont="1" applyFill="1" applyBorder="1" applyProtection="1"/>
    <xf numFmtId="44" fontId="2" fillId="2" borderId="26" xfId="28" applyFont="1" applyFill="1" applyBorder="1" applyProtection="1"/>
    <xf numFmtId="44" fontId="2" fillId="2" borderId="43" xfId="28" applyFont="1" applyFill="1" applyBorder="1" applyProtection="1"/>
    <xf numFmtId="0" fontId="2" fillId="28" borderId="3" xfId="1" applyNumberFormat="1" applyFont="1" applyFill="1" applyBorder="1" applyAlignment="1" applyProtection="1">
      <alignment horizontal="center"/>
    </xf>
    <xf numFmtId="49" fontId="27" fillId="28" borderId="0" xfId="1" applyNumberFormat="1" applyFont="1" applyFill="1" applyBorder="1" applyAlignment="1">
      <alignment horizontal="center"/>
    </xf>
    <xf numFmtId="37" fontId="2" fillId="28" borderId="68" xfId="1" applyNumberFormat="1" applyFont="1" applyFill="1" applyBorder="1" applyAlignment="1" applyProtection="1">
      <alignment horizontal="left"/>
    </xf>
    <xf numFmtId="49" fontId="27" fillId="28" borderId="57" xfId="1" quotePrefix="1" applyNumberFormat="1" applyFont="1" applyFill="1" applyBorder="1" applyAlignment="1">
      <alignment horizontal="center"/>
    </xf>
    <xf numFmtId="171" fontId="27" fillId="28" borderId="57" xfId="1" applyNumberFormat="1" applyFont="1" applyFill="1" applyBorder="1"/>
    <xf numFmtId="37" fontId="2" fillId="28" borderId="17" xfId="1" applyNumberFormat="1" applyFont="1" applyFill="1" applyBorder="1" applyProtection="1"/>
    <xf numFmtId="37" fontId="2" fillId="28" borderId="81" xfId="1" applyNumberFormat="1" applyFont="1" applyFill="1" applyBorder="1" applyProtection="1"/>
    <xf numFmtId="44" fontId="2" fillId="2" borderId="17" xfId="28" applyFont="1" applyFill="1" applyBorder="1" applyProtection="1"/>
    <xf numFmtId="44" fontId="2" fillId="2" borderId="93" xfId="28" applyFont="1" applyFill="1" applyBorder="1" applyProtection="1"/>
    <xf numFmtId="37" fontId="27" fillId="28" borderId="0" xfId="1" quotePrefix="1" applyNumberFormat="1" applyFont="1" applyFill="1" applyBorder="1" applyAlignment="1">
      <alignment horizontal="center"/>
    </xf>
    <xf numFmtId="169" fontId="27" fillId="28" borderId="0" xfId="1" applyNumberFormat="1" applyFont="1" applyFill="1" applyBorder="1"/>
    <xf numFmtId="37" fontId="27" fillId="28" borderId="0" xfId="1" applyNumberFormat="1" applyFont="1" applyFill="1" applyBorder="1"/>
    <xf numFmtId="37" fontId="2" fillId="28" borderId="28" xfId="1" applyNumberFormat="1" applyFont="1" applyFill="1" applyBorder="1" applyProtection="1"/>
    <xf numFmtId="37" fontId="2" fillId="28" borderId="43" xfId="1" applyNumberFormat="1" applyFont="1" applyFill="1" applyBorder="1" applyProtection="1"/>
    <xf numFmtId="37" fontId="2" fillId="2" borderId="0" xfId="32" applyNumberFormat="1" applyFont="1" applyFill="1" applyBorder="1" applyAlignment="1">
      <alignment horizontal="center"/>
    </xf>
    <xf numFmtId="0" fontId="2" fillId="2" borderId="0" xfId="32" applyNumberFormat="1" applyFont="1" applyFill="1" applyBorder="1" applyAlignment="1">
      <alignment horizontal="right"/>
    </xf>
    <xf numFmtId="37" fontId="2" fillId="28" borderId="103" xfId="1" applyNumberFormat="1" applyFont="1" applyFill="1" applyBorder="1" applyAlignment="1" applyProtection="1">
      <alignment horizontal="left"/>
    </xf>
    <xf numFmtId="37" fontId="27" fillId="28" borderId="80" xfId="1" quotePrefix="1" applyNumberFormat="1" applyFont="1" applyFill="1" applyBorder="1" applyAlignment="1">
      <alignment horizontal="center"/>
    </xf>
    <xf numFmtId="169" fontId="27" fillId="28" borderId="80" xfId="1" applyNumberFormat="1" applyFont="1" applyFill="1" applyBorder="1"/>
    <xf numFmtId="37" fontId="27" fillId="28" borderId="80" xfId="1" applyNumberFormat="1" applyFont="1" applyFill="1" applyBorder="1"/>
    <xf numFmtId="37" fontId="2" fillId="28" borderId="104" xfId="1" applyNumberFormat="1" applyFont="1" applyFill="1" applyBorder="1" applyProtection="1"/>
    <xf numFmtId="37" fontId="2" fillId="28" borderId="105" xfId="1" applyNumberFormat="1" applyFont="1" applyFill="1" applyBorder="1" applyProtection="1"/>
    <xf numFmtId="37" fontId="2" fillId="2" borderId="90" xfId="32" applyNumberFormat="1" applyFont="1" applyFill="1" applyBorder="1"/>
    <xf numFmtId="169" fontId="27" fillId="2" borderId="106" xfId="1" applyNumberFormat="1" applyFont="1" applyFill="1" applyBorder="1" applyProtection="1"/>
    <xf numFmtId="37" fontId="27" fillId="2" borderId="90" xfId="1" applyNumberFormat="1" applyFont="1" applyFill="1" applyBorder="1"/>
    <xf numFmtId="37" fontId="2" fillId="2" borderId="107" xfId="1" applyNumberFormat="1" applyFont="1" applyFill="1" applyBorder="1" applyProtection="1"/>
    <xf numFmtId="37" fontId="2" fillId="2" borderId="108" xfId="1" applyNumberFormat="1" applyFont="1" applyFill="1" applyBorder="1" applyProtection="1"/>
    <xf numFmtId="169" fontId="27" fillId="2" borderId="57" xfId="1" applyNumberFormat="1" applyFont="1" applyFill="1" applyBorder="1"/>
    <xf numFmtId="37" fontId="27" fillId="2" borderId="10" xfId="1" applyNumberFormat="1" applyFont="1" applyFill="1" applyBorder="1"/>
    <xf numFmtId="37" fontId="27" fillId="2" borderId="10" xfId="1" applyNumberFormat="1" applyFont="1" applyFill="1" applyBorder="1" applyAlignment="1">
      <alignment horizontal="right" indent="2"/>
    </xf>
    <xf numFmtId="44" fontId="2" fillId="2" borderId="109" xfId="28" applyFont="1" applyFill="1" applyBorder="1" applyProtection="1"/>
    <xf numFmtId="44" fontId="2" fillId="2" borderId="110" xfId="28" applyFont="1" applyFill="1" applyBorder="1" applyProtection="1"/>
    <xf numFmtId="44" fontId="27" fillId="2" borderId="111" xfId="28" applyFont="1" applyFill="1" applyBorder="1" applyProtection="1"/>
    <xf numFmtId="44" fontId="27" fillId="2" borderId="112" xfId="28" applyFont="1" applyFill="1" applyBorder="1" applyProtection="1"/>
    <xf numFmtId="37" fontId="2" fillId="28" borderId="63" xfId="1" applyNumberFormat="1" applyFont="1" applyFill="1" applyBorder="1" applyAlignment="1" applyProtection="1">
      <alignment horizontal="left"/>
    </xf>
    <xf numFmtId="37" fontId="2" fillId="28" borderId="62" xfId="1" applyNumberFormat="1" applyFont="1" applyFill="1" applyBorder="1"/>
    <xf numFmtId="2" fontId="2" fillId="28" borderId="74" xfId="1" applyNumberFormat="1" applyFont="1" applyFill="1" applyBorder="1" applyAlignment="1" applyProtection="1">
      <alignment horizontal="center"/>
    </xf>
    <xf numFmtId="37" fontId="2" fillId="2" borderId="24" xfId="1" applyNumberFormat="1" applyFont="1" applyFill="1" applyBorder="1"/>
    <xf numFmtId="37" fontId="2" fillId="2" borderId="83" xfId="1" applyNumberFormat="1" applyFont="1" applyFill="1" applyBorder="1"/>
    <xf numFmtId="37" fontId="2" fillId="28" borderId="0" xfId="1" applyNumberFormat="1" applyFont="1" applyFill="1" applyBorder="1"/>
    <xf numFmtId="2" fontId="2" fillId="28" borderId="26" xfId="1" applyNumberFormat="1" applyFont="1" applyFill="1" applyBorder="1" applyAlignment="1" applyProtection="1">
      <alignment horizontal="center"/>
    </xf>
    <xf numFmtId="37" fontId="2" fillId="2" borderId="43" xfId="1" applyNumberFormat="1" applyFont="1" applyFill="1" applyBorder="1"/>
    <xf numFmtId="2" fontId="2" fillId="28" borderId="26" xfId="1" applyNumberFormat="1" applyFont="1" applyFill="1" applyBorder="1" applyAlignment="1" applyProtection="1">
      <alignment horizontal="left"/>
    </xf>
    <xf numFmtId="37" fontId="2" fillId="2" borderId="43" xfId="1" applyNumberFormat="1" applyFont="1" applyFill="1" applyBorder="1" applyProtection="1"/>
    <xf numFmtId="37" fontId="2" fillId="28" borderId="80" xfId="1" applyNumberFormat="1" applyFont="1" applyFill="1" applyBorder="1"/>
    <xf numFmtId="2" fontId="2" fillId="28" borderId="104" xfId="1" applyNumberFormat="1" applyFont="1" applyFill="1" applyBorder="1" applyAlignment="1" applyProtection="1">
      <alignment horizontal="left"/>
    </xf>
    <xf numFmtId="37" fontId="2" fillId="2" borderId="80" xfId="1" applyNumberFormat="1" applyFont="1" applyFill="1" applyBorder="1" applyAlignment="1" applyProtection="1">
      <alignment horizontal="left"/>
    </xf>
    <xf numFmtId="37" fontId="2" fillId="2" borderId="80" xfId="1" applyNumberFormat="1" applyFont="1" applyFill="1" applyBorder="1"/>
    <xf numFmtId="37" fontId="2" fillId="2" borderId="80" xfId="1" applyNumberFormat="1" applyFont="1" applyFill="1" applyBorder="1" applyProtection="1"/>
    <xf numFmtId="37" fontId="2" fillId="2" borderId="105" xfId="1" applyNumberFormat="1" applyFont="1" applyFill="1" applyBorder="1" applyProtection="1"/>
    <xf numFmtId="37" fontId="2" fillId="0" borderId="113" xfId="1" applyNumberFormat="1" applyFont="1" applyFill="1" applyBorder="1" applyAlignment="1" applyProtection="1">
      <alignment horizontal="left"/>
    </xf>
    <xf numFmtId="2" fontId="2" fillId="0" borderId="113" xfId="1" applyNumberFormat="1" applyFont="1" applyFill="1" applyBorder="1" applyAlignment="1" applyProtection="1">
      <alignment horizontal="left"/>
    </xf>
    <xf numFmtId="37" fontId="2" fillId="2" borderId="113" xfId="1" applyNumberFormat="1" applyFont="1" applyFill="1" applyBorder="1" applyAlignment="1" applyProtection="1">
      <alignment horizontal="left"/>
    </xf>
    <xf numFmtId="37" fontId="2" fillId="2" borderId="113" xfId="1" applyNumberFormat="1" applyFont="1" applyFill="1" applyBorder="1"/>
    <xf numFmtId="37" fontId="2" fillId="2" borderId="113" xfId="1" applyNumberFormat="1" applyFont="1" applyFill="1" applyBorder="1" applyProtection="1"/>
    <xf numFmtId="37" fontId="2" fillId="2" borderId="42" xfId="1" applyNumberFormat="1" applyFont="1" applyFill="1" applyBorder="1" applyAlignment="1" applyProtection="1">
      <alignment horizontal="right"/>
    </xf>
    <xf numFmtId="37" fontId="2" fillId="2" borderId="41" xfId="1" applyNumberFormat="1" applyFont="1" applyFill="1" applyBorder="1"/>
    <xf numFmtId="2" fontId="2" fillId="2" borderId="41" xfId="1" applyNumberFormat="1" applyFont="1" applyFill="1" applyBorder="1"/>
    <xf numFmtId="44" fontId="27" fillId="2" borderId="41" xfId="28" applyFont="1" applyFill="1" applyBorder="1" applyProtection="1"/>
    <xf numFmtId="44" fontId="27" fillId="2" borderId="40" xfId="28" applyFont="1" applyFill="1" applyBorder="1" applyProtection="1"/>
    <xf numFmtId="37" fontId="2" fillId="28" borderId="24" xfId="1" applyNumberFormat="1" applyFill="1" applyBorder="1"/>
    <xf numFmtId="37" fontId="2" fillId="28" borderId="83" xfId="1" applyNumberFormat="1" applyFill="1" applyBorder="1"/>
    <xf numFmtId="37" fontId="2" fillId="28" borderId="0" xfId="1" applyNumberFormat="1" applyFill="1" applyBorder="1"/>
    <xf numFmtId="37" fontId="2" fillId="28" borderId="43" xfId="1" applyNumberFormat="1" applyFill="1" applyBorder="1"/>
    <xf numFmtId="37" fontId="2" fillId="28" borderId="80" xfId="1" applyNumberFormat="1" applyFill="1" applyBorder="1"/>
    <xf numFmtId="37" fontId="2" fillId="28" borderId="105" xfId="1" applyNumberFormat="1" applyFill="1" applyBorder="1"/>
    <xf numFmtId="37" fontId="2" fillId="2" borderId="42" xfId="1" applyNumberFormat="1" applyFont="1" applyFill="1" applyBorder="1" applyAlignment="1">
      <alignment horizontal="right"/>
    </xf>
    <xf numFmtId="37" fontId="2" fillId="2" borderId="41" xfId="1" applyNumberFormat="1" applyFill="1" applyBorder="1"/>
    <xf numFmtId="37" fontId="2" fillId="2" borderId="40" xfId="1" applyNumberFormat="1" applyFont="1" applyFill="1" applyBorder="1"/>
    <xf numFmtId="37" fontId="2" fillId="2" borderId="0" xfId="1" applyNumberFormat="1" applyFont="1" applyFill="1" applyBorder="1" applyAlignment="1">
      <alignment horizontal="right"/>
    </xf>
    <xf numFmtId="2" fontId="2" fillId="2" borderId="0" xfId="1" applyNumberFormat="1" applyFont="1" applyFill="1" applyBorder="1"/>
    <xf numFmtId="44" fontId="2" fillId="2" borderId="0" xfId="28" applyFont="1" applyFill="1" applyBorder="1"/>
    <xf numFmtId="44" fontId="2" fillId="0" borderId="0" xfId="28" applyFont="1" applyFill="1" applyBorder="1"/>
    <xf numFmtId="170" fontId="2" fillId="28" borderId="0" xfId="18" applyNumberFormat="1" applyFont="1" applyFill="1" applyBorder="1"/>
    <xf numFmtId="44" fontId="2" fillId="28" borderId="3" xfId="28" applyFont="1" applyFill="1" applyBorder="1"/>
    <xf numFmtId="37" fontId="2" fillId="28" borderId="4" xfId="31" applyNumberFormat="1" applyFont="1" applyFill="1" applyBorder="1" applyAlignment="1">
      <alignment horizontal="center"/>
    </xf>
    <xf numFmtId="37" fontId="2" fillId="2" borderId="10" xfId="31" applyNumberFormat="1" applyFont="1" applyFill="1" applyBorder="1" applyAlignment="1">
      <alignment horizontal="center"/>
    </xf>
    <xf numFmtId="0" fontId="24" fillId="28" borderId="3" xfId="17" applyFont="1" applyFill="1" applyBorder="1" applyAlignment="1">
      <alignment horizontal="center"/>
    </xf>
    <xf numFmtId="37" fontId="27" fillId="28" borderId="4" xfId="1" applyNumberFormat="1" applyFont="1" applyFill="1" applyBorder="1"/>
    <xf numFmtId="37" fontId="2" fillId="28" borderId="4" xfId="31" applyNumberFormat="1" applyFont="1" applyFill="1" applyBorder="1" applyAlignment="1">
      <alignment horizontal="left" wrapText="1"/>
    </xf>
    <xf numFmtId="37" fontId="27" fillId="28" borderId="3" xfId="1" applyNumberFormat="1" applyFont="1" applyFill="1" applyBorder="1" applyAlignment="1">
      <alignment horizontal="center" wrapText="1"/>
    </xf>
    <xf numFmtId="0" fontId="24" fillId="28" borderId="3" xfId="17" applyFont="1" applyFill="1" applyBorder="1"/>
    <xf numFmtId="0" fontId="24" fillId="2" borderId="3" xfId="17" applyFont="1" applyFill="1" applyBorder="1"/>
    <xf numFmtId="0" fontId="24" fillId="2" borderId="4" xfId="17" applyFont="1" applyFill="1" applyBorder="1"/>
    <xf numFmtId="0" fontId="24" fillId="2" borderId="114" xfId="17" applyFont="1" applyFill="1" applyBorder="1"/>
    <xf numFmtId="37" fontId="2" fillId="28" borderId="3" xfId="31" applyNumberFormat="1" applyFont="1" applyFill="1" applyBorder="1"/>
    <xf numFmtId="172" fontId="27" fillId="28" borderId="4" xfId="1" applyNumberFormat="1" applyFont="1" applyFill="1" applyBorder="1" applyAlignment="1">
      <alignment horizontal="center"/>
    </xf>
    <xf numFmtId="49" fontId="27" fillId="28" borderId="4" xfId="1" applyNumberFormat="1" applyFont="1" applyFill="1" applyBorder="1" applyAlignment="1">
      <alignment horizontal="left" wrapText="1"/>
    </xf>
    <xf numFmtId="171" fontId="2" fillId="28" borderId="3" xfId="31" applyNumberFormat="1" applyFont="1" applyFill="1" applyBorder="1" applyAlignment="1">
      <alignment horizontal="center"/>
    </xf>
    <xf numFmtId="37" fontId="2" fillId="28" borderId="4" xfId="31" applyNumberFormat="1" applyFont="1" applyFill="1" applyBorder="1"/>
    <xf numFmtId="49" fontId="2" fillId="2" borderId="0" xfId="31" applyNumberFormat="1" applyFont="1" applyFill="1" applyBorder="1" applyAlignment="1">
      <alignment horizontal="center"/>
    </xf>
    <xf numFmtId="0" fontId="2" fillId="0" borderId="0" xfId="1" applyFont="1" applyFill="1" applyBorder="1"/>
    <xf numFmtId="0" fontId="3"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Border="1" applyAlignment="1">
      <alignment horizontal="right" vertical="center"/>
    </xf>
    <xf numFmtId="10" fontId="5" fillId="0" borderId="0" xfId="26" applyNumberFormat="1" applyFont="1" applyFill="1" applyBorder="1" applyAlignment="1">
      <alignment horizontal="center" vertical="center"/>
    </xf>
    <xf numFmtId="0" fontId="2" fillId="0" borderId="0"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 fillId="0" borderId="0" xfId="1" applyFont="1" applyFill="1" applyBorder="1" applyAlignment="1">
      <alignment vertical="center"/>
    </xf>
    <xf numFmtId="0" fontId="3" fillId="0" borderId="0" xfId="1" applyFont="1" applyFill="1" applyBorder="1"/>
    <xf numFmtId="0" fontId="2" fillId="0" borderId="0" xfId="1" applyFont="1" applyFill="1" applyBorder="1" applyAlignment="1">
      <alignment vertical="center" wrapText="1"/>
    </xf>
    <xf numFmtId="0" fontId="124" fillId="0" borderId="40" xfId="0" applyFont="1" applyBorder="1" applyAlignment="1">
      <alignment horizontal="left" vertical="center"/>
    </xf>
    <xf numFmtId="0" fontId="124" fillId="0" borderId="64" xfId="0" applyFont="1" applyBorder="1" applyAlignment="1">
      <alignment horizontal="left" vertical="center"/>
    </xf>
    <xf numFmtId="0" fontId="124" fillId="0" borderId="64" xfId="0" applyNumberFormat="1" applyFont="1" applyBorder="1" applyAlignment="1">
      <alignment horizontal="left" vertical="center"/>
    </xf>
    <xf numFmtId="0" fontId="124" fillId="0" borderId="42" xfId="0" applyFont="1" applyFill="1" applyBorder="1" applyAlignment="1">
      <alignment horizontal="left" vertical="center"/>
    </xf>
    <xf numFmtId="164" fontId="125" fillId="0" borderId="3" xfId="0" applyNumberFormat="1" applyFont="1" applyBorder="1" applyAlignment="1">
      <alignment horizontal="right" vertical="top"/>
    </xf>
    <xf numFmtId="0" fontId="2" fillId="2" borderId="3" xfId="1" applyFont="1" applyFill="1" applyBorder="1"/>
    <xf numFmtId="0" fontId="24" fillId="0" borderId="3" xfId="0" applyFont="1" applyFill="1" applyBorder="1"/>
    <xf numFmtId="165" fontId="5" fillId="0" borderId="3" xfId="9" applyNumberFormat="1" applyFont="1" applyFill="1" applyBorder="1" applyAlignment="1">
      <alignment vertical="top"/>
    </xf>
    <xf numFmtId="1" fontId="5" fillId="0" borderId="3" xfId="9" applyNumberFormat="1" applyFont="1" applyFill="1" applyBorder="1"/>
    <xf numFmtId="0" fontId="24" fillId="0" borderId="3" xfId="0" applyFont="1" applyFill="1" applyBorder="1" applyAlignment="1">
      <alignment wrapText="1"/>
    </xf>
    <xf numFmtId="0" fontId="5" fillId="0" borderId="3" xfId="1" applyNumberFormat="1" applyFont="1" applyFill="1" applyBorder="1"/>
    <xf numFmtId="0" fontId="5" fillId="0" borderId="3" xfId="1" applyFont="1" applyFill="1" applyBorder="1"/>
    <xf numFmtId="9" fontId="5" fillId="0" borderId="3" xfId="35" applyFont="1" applyFill="1" applyBorder="1" applyAlignment="1">
      <alignment vertical="top"/>
    </xf>
    <xf numFmtId="165" fontId="5" fillId="2" borderId="3" xfId="28" applyNumberFormat="1" applyFont="1" applyFill="1" applyBorder="1"/>
    <xf numFmtId="44" fontId="5" fillId="0" borderId="3" xfId="9" applyNumberFormat="1" applyFont="1" applyFill="1" applyBorder="1" applyAlignment="1">
      <alignment vertical="top"/>
    </xf>
    <xf numFmtId="49" fontId="13" fillId="2" borderId="9" xfId="1" applyNumberFormat="1" applyFont="1" applyFill="1" applyBorder="1" applyAlignment="1">
      <alignment horizontal="left" vertical="top" wrapText="1"/>
    </xf>
    <xf numFmtId="0" fontId="5" fillId="4" borderId="27" xfId="1" applyFont="1" applyFill="1" applyBorder="1" applyAlignment="1">
      <alignment horizontal="center" vertical="center" wrapText="1"/>
    </xf>
    <xf numFmtId="0" fontId="5" fillId="9" borderId="27" xfId="1" applyFont="1" applyFill="1" applyBorder="1" applyAlignment="1">
      <alignment horizontal="center" vertical="center" wrapText="1"/>
    </xf>
    <xf numFmtId="0" fontId="5" fillId="8" borderId="27" xfId="1" applyFont="1" applyFill="1" applyBorder="1" applyAlignment="1">
      <alignment horizontal="center" vertical="center" wrapText="1"/>
    </xf>
    <xf numFmtId="1" fontId="5" fillId="0" borderId="3" xfId="9" applyNumberFormat="1" applyFont="1" applyFill="1" applyBorder="1" applyAlignment="1">
      <alignment vertical="top"/>
    </xf>
    <xf numFmtId="1" fontId="5" fillId="2" borderId="3" xfId="28" applyNumberFormat="1" applyFont="1" applyFill="1" applyBorder="1"/>
    <xf numFmtId="0" fontId="2" fillId="2" borderId="3" xfId="1" applyNumberFormat="1" applyFont="1" applyFill="1" applyBorder="1"/>
    <xf numFmtId="165" fontId="5" fillId="0" borderId="3" xfId="9" applyNumberFormat="1" applyFont="1" applyFill="1" applyBorder="1" applyAlignment="1"/>
    <xf numFmtId="175" fontId="126" fillId="0" borderId="3" xfId="0" applyNumberFormat="1" applyFont="1" applyFill="1" applyBorder="1" applyAlignment="1"/>
    <xf numFmtId="175" fontId="5" fillId="0" borderId="3" xfId="9" applyNumberFormat="1" applyFont="1" applyFill="1" applyBorder="1" applyAlignment="1"/>
    <xf numFmtId="9" fontId="5" fillId="8" borderId="3" xfId="24" applyFont="1" applyFill="1" applyBorder="1" applyAlignment="1"/>
    <xf numFmtId="0" fontId="126" fillId="0" borderId="3" xfId="0" applyFont="1" applyFill="1" applyBorder="1" applyAlignment="1"/>
    <xf numFmtId="165" fontId="5" fillId="2" borderId="3" xfId="28" applyNumberFormat="1" applyFont="1" applyFill="1" applyBorder="1" applyAlignment="1"/>
    <xf numFmtId="9" fontId="5" fillId="8" borderId="3" xfId="1" applyNumberFormat="1" applyFont="1" applyFill="1" applyBorder="1" applyAlignment="1"/>
    <xf numFmtId="0" fontId="5" fillId="0" borderId="3" xfId="1" applyFont="1" applyFill="1" applyBorder="1" applyAlignment="1"/>
    <xf numFmtId="0" fontId="5" fillId="2" borderId="3" xfId="1" applyFont="1" applyFill="1" applyBorder="1" applyAlignment="1"/>
    <xf numFmtId="44" fontId="5" fillId="2" borderId="3" xfId="9" applyFont="1" applyFill="1" applyBorder="1" applyAlignment="1"/>
    <xf numFmtId="0" fontId="5" fillId="0" borderId="20" xfId="1" applyFont="1" applyBorder="1" applyAlignment="1">
      <alignment wrapText="1"/>
    </xf>
    <xf numFmtId="0" fontId="5" fillId="0" borderId="20" xfId="1" applyFont="1" applyBorder="1"/>
    <xf numFmtId="14" fontId="5" fillId="2" borderId="20" xfId="1" applyNumberFormat="1" applyFont="1" applyFill="1" applyBorder="1"/>
    <xf numFmtId="165" fontId="5" fillId="0" borderId="5" xfId="12" applyNumberFormat="1" applyFont="1" applyBorder="1"/>
    <xf numFmtId="165" fontId="5" fillId="0" borderId="74" xfId="12" applyNumberFormat="1" applyFont="1" applyBorder="1"/>
    <xf numFmtId="165" fontId="5" fillId="17" borderId="20" xfId="12" applyNumberFormat="1" applyFont="1" applyFill="1" applyBorder="1"/>
    <xf numFmtId="0" fontId="5" fillId="0" borderId="15" xfId="1" applyFont="1" applyBorder="1"/>
    <xf numFmtId="165" fontId="5" fillId="0" borderId="11" xfId="12" applyNumberFormat="1" applyFont="1" applyBorder="1"/>
    <xf numFmtId="0" fontId="5" fillId="0" borderId="5" xfId="1" applyFont="1" applyBorder="1"/>
    <xf numFmtId="0" fontId="5" fillId="0" borderId="20" xfId="36" applyNumberFormat="1" applyFont="1" applyFill="1" applyBorder="1" applyAlignment="1">
      <alignment horizontal="left" wrapText="1"/>
    </xf>
    <xf numFmtId="0" fontId="5" fillId="0" borderId="11" xfId="1" applyFont="1" applyBorder="1"/>
    <xf numFmtId="0" fontId="5" fillId="0" borderId="15" xfId="1" applyFont="1" applyBorder="1" applyAlignment="1">
      <alignment wrapText="1"/>
    </xf>
    <xf numFmtId="0" fontId="5" fillId="17" borderId="6" xfId="1" applyFont="1" applyFill="1" applyBorder="1" applyAlignment="1">
      <alignment wrapText="1"/>
    </xf>
    <xf numFmtId="14" fontId="5" fillId="2" borderId="3" xfId="1" applyNumberFormat="1" applyFont="1" applyFill="1" applyBorder="1"/>
    <xf numFmtId="14" fontId="5" fillId="2" borderId="15" xfId="1" applyNumberFormat="1" applyFont="1" applyFill="1" applyBorder="1"/>
    <xf numFmtId="9" fontId="25" fillId="16" borderId="59" xfId="27" applyFont="1" applyFill="1" applyBorder="1"/>
    <xf numFmtId="0" fontId="5" fillId="0" borderId="3" xfId="1" applyFont="1" applyBorder="1" applyAlignment="1">
      <alignment wrapText="1"/>
    </xf>
    <xf numFmtId="0" fontId="5" fillId="0" borderId="3" xfId="1" applyFont="1" applyBorder="1"/>
    <xf numFmtId="165" fontId="5" fillId="0" borderId="3" xfId="12" applyNumberFormat="1" applyFont="1" applyBorder="1"/>
    <xf numFmtId="9" fontId="5" fillId="0" borderId="3" xfId="27" applyFont="1" applyBorder="1"/>
    <xf numFmtId="165" fontId="5" fillId="17" borderId="3" xfId="12" applyNumberFormat="1" applyFont="1" applyFill="1" applyBorder="1"/>
    <xf numFmtId="165" fontId="5" fillId="0" borderId="3" xfId="28" applyNumberFormat="1" applyFont="1" applyBorder="1"/>
    <xf numFmtId="165" fontId="5" fillId="0" borderId="20" xfId="12" applyNumberFormat="1" applyFont="1" applyBorder="1"/>
    <xf numFmtId="9" fontId="5" fillId="0" borderId="20" xfId="27" applyFont="1" applyBorder="1"/>
    <xf numFmtId="165" fontId="5" fillId="0" borderId="15" xfId="12" applyNumberFormat="1" applyFont="1" applyBorder="1"/>
    <xf numFmtId="9" fontId="5" fillId="0" borderId="15" xfId="27" applyFont="1" applyBorder="1"/>
    <xf numFmtId="165" fontId="5" fillId="0" borderId="15" xfId="28" applyNumberFormat="1" applyFont="1" applyBorder="1"/>
    <xf numFmtId="165" fontId="5" fillId="0" borderId="8" xfId="12" applyNumberFormat="1" applyFont="1" applyBorder="1"/>
    <xf numFmtId="165" fontId="5" fillId="17" borderId="75" xfId="12" applyNumberFormat="1" applyFont="1" applyFill="1" applyBorder="1"/>
    <xf numFmtId="165" fontId="5" fillId="17" borderId="7" xfId="12" applyNumberFormat="1" applyFont="1" applyFill="1" applyBorder="1"/>
    <xf numFmtId="165" fontId="25" fillId="16" borderId="59" xfId="12" applyNumberFormat="1" applyFont="1" applyFill="1" applyBorder="1"/>
    <xf numFmtId="165" fontId="25" fillId="16" borderId="41" xfId="12" applyNumberFormat="1" applyFont="1" applyFill="1" applyBorder="1"/>
    <xf numFmtId="165" fontId="25" fillId="16" borderId="60" xfId="12" applyNumberFormat="1" applyFont="1" applyFill="1" applyBorder="1"/>
    <xf numFmtId="165" fontId="25" fillId="16" borderId="58" xfId="12" applyNumberFormat="1" applyFont="1" applyFill="1" applyBorder="1"/>
    <xf numFmtId="41" fontId="25" fillId="16" borderId="58" xfId="12" applyNumberFormat="1" applyFont="1" applyFill="1" applyBorder="1"/>
    <xf numFmtId="14" fontId="5" fillId="0" borderId="3" xfId="1" applyNumberFormat="1" applyFont="1" applyBorder="1"/>
    <xf numFmtId="0" fontId="5" fillId="0" borderId="8" xfId="1" applyFont="1" applyBorder="1"/>
    <xf numFmtId="0" fontId="5" fillId="0" borderId="9" xfId="1" applyFont="1" applyBorder="1"/>
    <xf numFmtId="14" fontId="5" fillId="0" borderId="15" xfId="1" applyNumberFormat="1" applyFont="1" applyBorder="1"/>
    <xf numFmtId="0" fontId="5" fillId="0" borderId="12" xfId="1" applyFont="1" applyBorder="1"/>
    <xf numFmtId="0" fontId="5" fillId="0" borderId="4" xfId="1" applyFont="1" applyBorder="1"/>
    <xf numFmtId="164" fontId="13" fillId="0" borderId="9" xfId="1" applyNumberFormat="1" applyFont="1" applyFill="1" applyBorder="1" applyAlignment="1">
      <alignment vertical="top" wrapText="1"/>
    </xf>
    <xf numFmtId="0" fontId="5" fillId="2" borderId="19" xfId="1" applyFont="1" applyFill="1" applyBorder="1" applyAlignment="1">
      <alignment horizontal="center" wrapText="1"/>
    </xf>
    <xf numFmtId="164" fontId="13" fillId="0" borderId="93" xfId="1" applyNumberFormat="1" applyFont="1" applyFill="1" applyBorder="1" applyAlignment="1">
      <alignment vertical="top"/>
    </xf>
    <xf numFmtId="0" fontId="24" fillId="2" borderId="3" xfId="17" applyFont="1" applyFill="1" applyBorder="1" applyAlignment="1">
      <alignment horizontal="center"/>
    </xf>
    <xf numFmtId="0" fontId="24" fillId="2" borderId="4" xfId="17" applyFont="1" applyFill="1" applyBorder="1" applyAlignment="1">
      <alignment horizontal="center"/>
    </xf>
    <xf numFmtId="0" fontId="26" fillId="2" borderId="114" xfId="17" applyFont="1" applyFill="1" applyBorder="1" applyAlignment="1">
      <alignment horizontal="center"/>
    </xf>
    <xf numFmtId="0" fontId="26" fillId="2" borderId="3" xfId="17" applyFont="1" applyFill="1" applyBorder="1" applyAlignment="1">
      <alignment horizontal="center"/>
    </xf>
    <xf numFmtId="37" fontId="2" fillId="2" borderId="0" xfId="31" applyNumberFormat="1" applyFont="1" applyFill="1" applyBorder="1" applyAlignment="1">
      <alignment horizontal="center"/>
    </xf>
    <xf numFmtId="37" fontId="2" fillId="2" borderId="0" xfId="31" applyNumberFormat="1" applyFont="1" applyFill="1" applyBorder="1" applyAlignment="1">
      <alignment horizontal="center" wrapText="1"/>
    </xf>
    <xf numFmtId="37" fontId="2" fillId="28" borderId="3" xfId="31" applyNumberFormat="1" applyFont="1" applyFill="1" applyBorder="1" applyAlignment="1">
      <alignment horizontal="center"/>
    </xf>
    <xf numFmtId="49" fontId="127" fillId="28" borderId="0" xfId="37" quotePrefix="1" applyNumberFormat="1" applyFill="1" applyBorder="1" applyAlignment="1">
      <alignment horizontal="center"/>
    </xf>
    <xf numFmtId="49" fontId="128" fillId="28" borderId="0" xfId="1" quotePrefix="1" applyNumberFormat="1" applyFont="1" applyFill="1" applyBorder="1" applyAlignment="1">
      <alignment horizontal="center"/>
    </xf>
    <xf numFmtId="37" fontId="2" fillId="28" borderId="0" xfId="1" applyNumberFormat="1" applyFont="1" applyFill="1" applyBorder="1" applyProtection="1"/>
    <xf numFmtId="171" fontId="27" fillId="28" borderId="35" xfId="1" applyNumberFormat="1" applyFont="1" applyFill="1" applyBorder="1"/>
    <xf numFmtId="6" fontId="129" fillId="28" borderId="0" xfId="0" applyNumberFormat="1" applyFont="1" applyFill="1" applyAlignment="1">
      <alignment horizontal="right" vertical="center" wrapText="1"/>
    </xf>
    <xf numFmtId="37" fontId="2" fillId="28" borderId="26" xfId="1" applyNumberFormat="1" applyFont="1" applyFill="1" applyBorder="1" applyAlignment="1" applyProtection="1">
      <alignment horizontal="left"/>
    </xf>
    <xf numFmtId="171" fontId="27" fillId="28" borderId="37" xfId="1" applyNumberFormat="1" applyFont="1" applyFill="1" applyBorder="1"/>
    <xf numFmtId="37" fontId="2" fillId="28" borderId="28" xfId="1" applyNumberFormat="1" applyFont="1" applyFill="1" applyBorder="1" applyAlignment="1" applyProtection="1">
      <alignment horizontal="left"/>
    </xf>
    <xf numFmtId="37" fontId="27" fillId="28" borderId="7" xfId="1" applyNumberFormat="1" applyFont="1" applyFill="1" applyBorder="1" applyAlignment="1" applyProtection="1">
      <alignment horizontal="center"/>
    </xf>
    <xf numFmtId="0" fontId="5" fillId="2" borderId="0" xfId="1" applyFont="1" applyFill="1" applyBorder="1" applyAlignment="1">
      <alignment horizontal="left"/>
    </xf>
    <xf numFmtId="49" fontId="13" fillId="2" borderId="12" xfId="1" applyNumberFormat="1" applyFont="1" applyFill="1" applyBorder="1" applyAlignment="1">
      <alignment horizontal="left" vertical="top" wrapText="1"/>
    </xf>
    <xf numFmtId="0" fontId="126" fillId="35" borderId="3" xfId="0" applyFont="1" applyFill="1" applyBorder="1" applyAlignment="1">
      <alignment horizontal="left" vertical="top" wrapText="1"/>
    </xf>
    <xf numFmtId="0" fontId="126" fillId="35" borderId="8" xfId="0" applyFont="1" applyFill="1" applyBorder="1" applyAlignment="1">
      <alignment horizontal="left" vertical="top" wrapText="1"/>
    </xf>
    <xf numFmtId="0" fontId="126" fillId="35" borderId="11" xfId="0" applyFont="1" applyFill="1" applyBorder="1" applyAlignment="1">
      <alignment horizontal="left" vertical="top" wrapText="1"/>
    </xf>
    <xf numFmtId="0" fontId="126" fillId="35" borderId="15" xfId="0" applyFont="1" applyFill="1" applyBorder="1" applyAlignment="1">
      <alignment horizontal="left" vertical="top" wrapText="1"/>
    </xf>
    <xf numFmtId="164" fontId="13" fillId="0" borderId="6" xfId="1" applyNumberFormat="1" applyFont="1" applyFill="1" applyBorder="1" applyAlignment="1">
      <alignment vertical="top"/>
    </xf>
    <xf numFmtId="165" fontId="126" fillId="0" borderId="20" xfId="28" applyNumberFormat="1" applyFont="1" applyBorder="1" applyAlignment="1">
      <alignment horizontal="right" vertical="top"/>
    </xf>
    <xf numFmtId="165" fontId="126" fillId="0" borderId="3" xfId="28" applyNumberFormat="1" applyFont="1" applyBorder="1" applyAlignment="1">
      <alignment horizontal="right" vertical="top"/>
    </xf>
    <xf numFmtId="0" fontId="126" fillId="0" borderId="9" xfId="0" applyFont="1" applyBorder="1" applyAlignment="1">
      <alignment vertical="top"/>
    </xf>
    <xf numFmtId="0" fontId="126" fillId="0" borderId="9" xfId="0" applyFont="1" applyBorder="1" applyAlignment="1">
      <alignment vertical="top" wrapText="1"/>
    </xf>
    <xf numFmtId="0" fontId="126" fillId="35" borderId="5" xfId="0" applyFont="1" applyFill="1" applyBorder="1" applyAlignment="1">
      <alignment horizontal="left" vertical="top" wrapText="1"/>
    </xf>
    <xf numFmtId="0" fontId="126" fillId="35" borderId="20" xfId="0" applyFont="1" applyFill="1" applyBorder="1" applyAlignment="1">
      <alignment horizontal="left" vertical="top" wrapText="1"/>
    </xf>
    <xf numFmtId="0" fontId="5" fillId="6" borderId="0" xfId="1" applyFont="1" applyFill="1" applyAlignment="1"/>
    <xf numFmtId="165" fontId="5" fillId="6" borderId="0" xfId="9" applyNumberFormat="1" applyFont="1" applyFill="1" applyAlignment="1"/>
    <xf numFmtId="0" fontId="3" fillId="6" borderId="0" xfId="1" applyFont="1" applyFill="1" applyAlignment="1"/>
    <xf numFmtId="0" fontId="4" fillId="6" borderId="0" xfId="1" applyFont="1" applyFill="1" applyAlignment="1"/>
    <xf numFmtId="0" fontId="6" fillId="6" borderId="0" xfId="1" applyFont="1" applyFill="1" applyAlignment="1"/>
    <xf numFmtId="0" fontId="5" fillId="6" borderId="0" xfId="1" applyFont="1" applyFill="1" applyBorder="1" applyAlignment="1">
      <alignment horizontal="left"/>
    </xf>
    <xf numFmtId="0" fontId="5" fillId="6" borderId="0" xfId="1" applyFont="1" applyFill="1" applyBorder="1" applyAlignment="1"/>
    <xf numFmtId="0" fontId="5" fillId="6" borderId="9" xfId="1" applyFont="1" applyFill="1" applyBorder="1" applyAlignment="1"/>
    <xf numFmtId="0" fontId="5" fillId="6" borderId="12" xfId="1" applyFont="1" applyFill="1" applyBorder="1" applyAlignment="1"/>
    <xf numFmtId="44" fontId="126" fillId="0" borderId="3" xfId="28" applyFont="1" applyBorder="1" applyAlignment="1">
      <alignment vertical="top"/>
    </xf>
    <xf numFmtId="0" fontId="126" fillId="0" borderId="5" xfId="0" applyFont="1" applyFill="1" applyBorder="1" applyAlignment="1">
      <alignment horizontal="left" vertical="top"/>
    </xf>
    <xf numFmtId="0" fontId="126" fillId="0" borderId="20" xfId="0" applyFont="1" applyFill="1" applyBorder="1" applyAlignment="1">
      <alignment horizontal="left" vertical="top"/>
    </xf>
    <xf numFmtId="0" fontId="126" fillId="0" borderId="3" xfId="0" applyFont="1" applyFill="1" applyBorder="1" applyAlignment="1">
      <alignment horizontal="left" vertical="top"/>
    </xf>
    <xf numFmtId="165" fontId="126" fillId="0" borderId="3" xfId="28" applyNumberFormat="1" applyFont="1" applyFill="1" applyBorder="1" applyAlignment="1">
      <alignment horizontal="right" vertical="top"/>
    </xf>
    <xf numFmtId="0" fontId="126" fillId="0" borderId="8" xfId="0" applyFont="1" applyFill="1" applyBorder="1" applyAlignment="1">
      <alignment horizontal="left" vertical="top"/>
    </xf>
    <xf numFmtId="165" fontId="126" fillId="0" borderId="3" xfId="28" applyNumberFormat="1" applyFont="1" applyFill="1" applyBorder="1" applyAlignment="1">
      <alignment vertical="top"/>
    </xf>
    <xf numFmtId="0" fontId="126" fillId="0" borderId="11" xfId="0" applyFont="1" applyFill="1" applyBorder="1" applyAlignment="1">
      <alignment horizontal="left" vertical="top"/>
    </xf>
    <xf numFmtId="0" fontId="126" fillId="0" borderId="15" xfId="0" applyFont="1" applyFill="1" applyBorder="1" applyAlignment="1">
      <alignment horizontal="left" vertical="top"/>
    </xf>
    <xf numFmtId="165" fontId="126" fillId="0" borderId="15" xfId="28" applyNumberFormat="1" applyFont="1" applyFill="1" applyBorder="1" applyAlignment="1">
      <alignment horizontal="right" vertical="top"/>
    </xf>
    <xf numFmtId="0" fontId="126" fillId="0" borderId="0" xfId="0" applyFont="1" applyFill="1" applyBorder="1" applyAlignment="1">
      <alignment horizontal="left" vertical="top"/>
    </xf>
    <xf numFmtId="165" fontId="126" fillId="0" borderId="0" xfId="28" applyNumberFormat="1" applyFont="1" applyFill="1" applyBorder="1" applyAlignment="1">
      <alignment horizontal="right" vertical="top"/>
    </xf>
    <xf numFmtId="3" fontId="126" fillId="0" borderId="0" xfId="0" applyNumberFormat="1" applyFont="1" applyFill="1" applyBorder="1" applyAlignment="1">
      <alignment horizontal="right" vertical="top"/>
    </xf>
    <xf numFmtId="164" fontId="13" fillId="0" borderId="0" xfId="1" applyNumberFormat="1" applyFont="1" applyFill="1" applyBorder="1" applyAlignment="1">
      <alignment vertical="top"/>
    </xf>
    <xf numFmtId="49" fontId="13" fillId="12" borderId="79" xfId="1" applyNumberFormat="1" applyFont="1" applyFill="1" applyBorder="1" applyAlignment="1">
      <alignment horizontal="center"/>
    </xf>
    <xf numFmtId="49" fontId="13" fillId="12" borderId="77" xfId="1" applyNumberFormat="1" applyFont="1" applyFill="1" applyBorder="1" applyAlignment="1">
      <alignment horizontal="center" wrapText="1"/>
    </xf>
    <xf numFmtId="49" fontId="13" fillId="12" borderId="77" xfId="1" applyNumberFormat="1" applyFont="1" applyFill="1" applyBorder="1" applyAlignment="1">
      <alignment horizontal="center"/>
    </xf>
    <xf numFmtId="49" fontId="13" fillId="12" borderId="76" xfId="1" applyNumberFormat="1" applyFont="1" applyFill="1" applyBorder="1" applyAlignment="1">
      <alignment horizontal="center"/>
    </xf>
    <xf numFmtId="165" fontId="126" fillId="0" borderId="20" xfId="28" applyNumberFormat="1" applyFont="1" applyFill="1" applyBorder="1" applyAlignment="1">
      <alignment horizontal="right" vertical="top"/>
    </xf>
    <xf numFmtId="0" fontId="4" fillId="0" borderId="9" xfId="1" applyFont="1" applyFill="1" applyBorder="1" applyAlignment="1">
      <alignment horizontal="center"/>
    </xf>
    <xf numFmtId="49" fontId="5" fillId="0" borderId="9" xfId="1" applyNumberFormat="1" applyFont="1" applyFill="1" applyBorder="1" applyAlignment="1">
      <alignment horizontal="center"/>
    </xf>
    <xf numFmtId="0" fontId="126" fillId="0" borderId="9" xfId="0" applyFont="1" applyFill="1" applyBorder="1" applyAlignment="1">
      <alignment vertical="top"/>
    </xf>
    <xf numFmtId="0" fontId="126" fillId="0" borderId="15" xfId="0" applyFont="1" applyFill="1" applyBorder="1" applyAlignment="1">
      <alignment horizontal="left" vertical="top" wrapText="1"/>
    </xf>
    <xf numFmtId="165" fontId="126" fillId="0" borderId="15" xfId="28" applyNumberFormat="1" applyFont="1" applyFill="1" applyBorder="1" applyAlignment="1">
      <alignment vertical="top"/>
    </xf>
    <xf numFmtId="165" fontId="126" fillId="0" borderId="15" xfId="28" applyNumberFormat="1" applyFont="1" applyFill="1" applyBorder="1" applyAlignment="1">
      <alignment horizontal="right" vertical="top" wrapText="1"/>
    </xf>
    <xf numFmtId="0" fontId="126" fillId="0" borderId="12" xfId="0" applyFont="1" applyFill="1" applyBorder="1" applyAlignment="1">
      <alignment vertical="top"/>
    </xf>
    <xf numFmtId="49" fontId="5" fillId="4" borderId="79" xfId="1" applyNumberFormat="1" applyFont="1" applyFill="1" applyBorder="1" applyAlignment="1">
      <alignment horizontal="center" wrapText="1"/>
    </xf>
    <xf numFmtId="49" fontId="5" fillId="4" borderId="77" xfId="1" applyNumberFormat="1" applyFont="1" applyFill="1" applyBorder="1" applyAlignment="1">
      <alignment horizontal="center" wrapText="1"/>
    </xf>
    <xf numFmtId="49" fontId="5" fillId="4" borderId="77" xfId="1" applyNumberFormat="1" applyFont="1" applyFill="1" applyBorder="1" applyAlignment="1">
      <alignment horizontal="center"/>
    </xf>
    <xf numFmtId="49" fontId="5" fillId="4" borderId="76" xfId="1" applyNumberFormat="1" applyFont="1" applyFill="1" applyBorder="1" applyAlignment="1">
      <alignment horizontal="center" wrapText="1"/>
    </xf>
    <xf numFmtId="0" fontId="126" fillId="15" borderId="79" xfId="0" applyFont="1" applyFill="1" applyBorder="1" applyAlignment="1">
      <alignment horizontal="center" vertical="center" wrapText="1"/>
    </xf>
    <xf numFmtId="0" fontId="126" fillId="15" borderId="77" xfId="0" applyFont="1" applyFill="1" applyBorder="1" applyAlignment="1">
      <alignment horizontal="center" vertical="center" wrapText="1"/>
    </xf>
    <xf numFmtId="0" fontId="126" fillId="15" borderId="77" xfId="0" applyFont="1" applyFill="1" applyBorder="1" applyAlignment="1">
      <alignment horizontal="center" vertical="center"/>
    </xf>
    <xf numFmtId="0" fontId="5" fillId="5" borderId="77" xfId="1" applyFont="1" applyFill="1" applyBorder="1" applyAlignment="1">
      <alignment horizontal="center" vertical="center" wrapText="1"/>
    </xf>
    <xf numFmtId="0" fontId="5" fillId="5" borderId="76" xfId="1" applyFont="1" applyFill="1" applyBorder="1" applyAlignment="1">
      <alignment horizontal="center" vertical="center" wrapText="1"/>
    </xf>
    <xf numFmtId="0" fontId="126" fillId="35" borderId="53" xfId="0" applyFont="1" applyFill="1" applyBorder="1" applyAlignment="1">
      <alignment horizontal="left" vertical="top" wrapText="1"/>
    </xf>
    <xf numFmtId="0" fontId="126" fillId="35" borderId="52" xfId="0" applyFont="1" applyFill="1" applyBorder="1" applyAlignment="1">
      <alignment horizontal="left" vertical="top" wrapText="1"/>
    </xf>
    <xf numFmtId="0" fontId="126" fillId="0" borderId="52" xfId="0" applyFont="1" applyBorder="1" applyAlignment="1">
      <alignment vertical="top"/>
    </xf>
    <xf numFmtId="165" fontId="126" fillId="0" borderId="52" xfId="28" applyNumberFormat="1" applyFont="1" applyBorder="1" applyAlignment="1">
      <alignment vertical="top"/>
    </xf>
    <xf numFmtId="0" fontId="126" fillId="0" borderId="21" xfId="0" applyFont="1" applyBorder="1" applyAlignment="1">
      <alignment vertical="top"/>
    </xf>
    <xf numFmtId="165" fontId="5" fillId="17" borderId="15" xfId="12" applyNumberFormat="1" applyFont="1" applyFill="1" applyBorder="1"/>
    <xf numFmtId="165" fontId="5" fillId="0" borderId="75" xfId="12" applyNumberFormat="1" applyFont="1" applyBorder="1"/>
    <xf numFmtId="165" fontId="5" fillId="0" borderId="7" xfId="12" applyNumberFormat="1" applyFont="1" applyBorder="1"/>
    <xf numFmtId="165" fontId="5" fillId="0" borderId="73" xfId="12" applyNumberFormat="1" applyFont="1" applyBorder="1"/>
    <xf numFmtId="165" fontId="5" fillId="17" borderId="5" xfId="12" applyNumberFormat="1" applyFont="1" applyFill="1" applyBorder="1"/>
    <xf numFmtId="165" fontId="5" fillId="17" borderId="8" xfId="12" applyNumberFormat="1" applyFont="1" applyFill="1" applyBorder="1"/>
    <xf numFmtId="165" fontId="5" fillId="17" borderId="11" xfId="12" applyNumberFormat="1" applyFont="1" applyFill="1" applyBorder="1"/>
    <xf numFmtId="0" fontId="5" fillId="0" borderId="37"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115" xfId="1" applyFont="1" applyBorder="1" applyAlignment="1">
      <alignment horizontal="center" vertical="center" wrapText="1"/>
    </xf>
    <xf numFmtId="0" fontId="5" fillId="0" borderId="5" xfId="1" applyFont="1" applyBorder="1" applyAlignment="1">
      <alignment wrapText="1"/>
    </xf>
    <xf numFmtId="0" fontId="126" fillId="0" borderId="20" xfId="0" applyFont="1" applyBorder="1"/>
    <xf numFmtId="43" fontId="4" fillId="2" borderId="74" xfId="2" applyFont="1" applyFill="1" applyBorder="1"/>
    <xf numFmtId="165" fontId="5" fillId="0" borderId="6" xfId="12" applyNumberFormat="1" applyFont="1" applyBorder="1"/>
    <xf numFmtId="43" fontId="5" fillId="0" borderId="74" xfId="2" applyFont="1" applyBorder="1"/>
    <xf numFmtId="43" fontId="5" fillId="17" borderId="20" xfId="2" applyFont="1" applyFill="1" applyBorder="1"/>
    <xf numFmtId="0" fontId="5" fillId="17" borderId="6" xfId="1" applyFont="1" applyFill="1" applyBorder="1"/>
    <xf numFmtId="0" fontId="5" fillId="0" borderId="8" xfId="1" applyFont="1" applyBorder="1" applyAlignment="1">
      <alignment wrapText="1"/>
    </xf>
    <xf numFmtId="0" fontId="126" fillId="0" borderId="3" xfId="0" applyFont="1" applyBorder="1"/>
    <xf numFmtId="43" fontId="4" fillId="2" borderId="4" xfId="2" applyFont="1" applyFill="1" applyBorder="1"/>
    <xf numFmtId="165" fontId="5" fillId="0" borderId="9" xfId="12" applyNumberFormat="1" applyFont="1" applyBorder="1"/>
    <xf numFmtId="43" fontId="5" fillId="0" borderId="4" xfId="2" applyFont="1" applyBorder="1"/>
    <xf numFmtId="43" fontId="5" fillId="17" borderId="3" xfId="2" applyFont="1" applyFill="1" applyBorder="1"/>
    <xf numFmtId="0" fontId="5" fillId="17" borderId="9" xfId="1" applyFont="1" applyFill="1" applyBorder="1"/>
    <xf numFmtId="0" fontId="5" fillId="0" borderId="11" xfId="1" applyFont="1" applyBorder="1" applyAlignment="1">
      <alignment wrapText="1"/>
    </xf>
    <xf numFmtId="0" fontId="126" fillId="0" borderId="15" xfId="0" applyFont="1" applyBorder="1"/>
    <xf numFmtId="43" fontId="4" fillId="2" borderId="14" xfId="2" applyFont="1" applyFill="1" applyBorder="1"/>
    <xf numFmtId="165" fontId="5" fillId="0" borderId="12" xfId="12" applyNumberFormat="1" applyFont="1" applyBorder="1"/>
    <xf numFmtId="43" fontId="5" fillId="0" borderId="14" xfId="2" applyFont="1" applyBorder="1"/>
    <xf numFmtId="43" fontId="5" fillId="17" borderId="15" xfId="2" applyFont="1" applyFill="1" applyBorder="1"/>
    <xf numFmtId="0" fontId="5" fillId="17" borderId="12" xfId="1" applyFont="1" applyFill="1" applyBorder="1"/>
    <xf numFmtId="165" fontId="4" fillId="16" borderId="42" xfId="12" applyNumberFormat="1" applyFont="1" applyFill="1" applyBorder="1"/>
    <xf numFmtId="9" fontId="4" fillId="16" borderId="59" xfId="27" applyFont="1" applyFill="1" applyBorder="1"/>
    <xf numFmtId="43" fontId="4" fillId="16" borderId="41" xfId="2" applyFont="1" applyFill="1" applyBorder="1"/>
    <xf numFmtId="43" fontId="4" fillId="16" borderId="58" xfId="2" applyFont="1" applyFill="1" applyBorder="1"/>
    <xf numFmtId="0" fontId="5" fillId="0" borderId="0" xfId="1" applyFont="1"/>
    <xf numFmtId="0" fontId="5" fillId="0" borderId="74" xfId="1" applyFont="1" applyBorder="1"/>
    <xf numFmtId="9" fontId="5" fillId="0" borderId="6" xfId="27" applyFont="1" applyBorder="1"/>
    <xf numFmtId="0" fontId="5" fillId="0" borderId="14" xfId="1" applyFont="1" applyBorder="1"/>
    <xf numFmtId="9" fontId="5" fillId="0" borderId="12" xfId="27" applyFont="1" applyBorder="1"/>
    <xf numFmtId="165" fontId="4" fillId="16" borderId="59" xfId="12" applyNumberFormat="1" applyFont="1" applyFill="1" applyBorder="1"/>
    <xf numFmtId="43" fontId="4" fillId="16" borderId="40" xfId="2" applyFont="1" applyFill="1" applyBorder="1"/>
    <xf numFmtId="165" fontId="4" fillId="16" borderId="41" xfId="12" applyNumberFormat="1" applyFont="1" applyFill="1" applyBorder="1"/>
    <xf numFmtId="165" fontId="4" fillId="16" borderId="60" xfId="12" applyNumberFormat="1" applyFont="1" applyFill="1" applyBorder="1"/>
    <xf numFmtId="14" fontId="5" fillId="0" borderId="20" xfId="1" applyNumberFormat="1" applyFont="1" applyBorder="1"/>
    <xf numFmtId="0" fontId="5" fillId="0" borderId="6" xfId="1" applyFont="1" applyBorder="1"/>
    <xf numFmtId="43" fontId="4" fillId="2" borderId="6" xfId="2" applyFont="1" applyFill="1" applyBorder="1"/>
    <xf numFmtId="41" fontId="5" fillId="17" borderId="20" xfId="12" applyNumberFormat="1" applyFont="1" applyFill="1" applyBorder="1"/>
    <xf numFmtId="43" fontId="4" fillId="2" borderId="9" xfId="2" applyFont="1" applyFill="1" applyBorder="1"/>
    <xf numFmtId="41" fontId="5" fillId="17" borderId="3" xfId="12" applyNumberFormat="1" applyFont="1" applyFill="1" applyBorder="1"/>
    <xf numFmtId="43" fontId="4" fillId="2" borderId="12" xfId="2" applyFont="1" applyFill="1" applyBorder="1"/>
    <xf numFmtId="41" fontId="5" fillId="17" borderId="15" xfId="12" applyNumberFormat="1" applyFont="1" applyFill="1" applyBorder="1"/>
    <xf numFmtId="0" fontId="5" fillId="17" borderId="9" xfId="1" applyFont="1" applyFill="1" applyBorder="1" applyAlignment="1">
      <alignment wrapText="1"/>
    </xf>
    <xf numFmtId="0" fontId="5" fillId="17" borderId="12" xfId="1" applyFont="1" applyFill="1" applyBorder="1" applyAlignment="1">
      <alignment wrapText="1"/>
    </xf>
    <xf numFmtId="165" fontId="5" fillId="0" borderId="4" xfId="12" applyNumberFormat="1" applyFont="1" applyBorder="1"/>
    <xf numFmtId="165" fontId="5" fillId="0" borderId="14" xfId="12" applyNumberFormat="1" applyFont="1" applyBorder="1"/>
    <xf numFmtId="165" fontId="5" fillId="17" borderId="73" xfId="12" applyNumberFormat="1" applyFont="1" applyFill="1" applyBorder="1"/>
    <xf numFmtId="49" fontId="13" fillId="11" borderId="79" xfId="1" applyNumberFormat="1" applyFont="1" applyFill="1" applyBorder="1" applyAlignment="1">
      <alignment horizontal="center" wrapText="1"/>
    </xf>
    <xf numFmtId="49" fontId="13" fillId="11" borderId="77" xfId="1" applyNumberFormat="1" applyFont="1" applyFill="1" applyBorder="1" applyAlignment="1">
      <alignment horizontal="center" wrapText="1"/>
    </xf>
    <xf numFmtId="49" fontId="14" fillId="11" borderId="77" xfId="1" applyNumberFormat="1" applyFont="1" applyFill="1" applyBorder="1" applyAlignment="1">
      <alignment horizontal="center" wrapText="1"/>
    </xf>
    <xf numFmtId="49" fontId="13" fillId="11" borderId="76" xfId="1" applyNumberFormat="1" applyFont="1" applyFill="1" applyBorder="1" applyAlignment="1">
      <alignment horizontal="center" wrapText="1"/>
    </xf>
    <xf numFmtId="165" fontId="126" fillId="35" borderId="20" xfId="28" applyNumberFormat="1" applyFont="1" applyFill="1" applyBorder="1" applyAlignment="1">
      <alignment horizontal="left" vertical="top" wrapText="1"/>
    </xf>
    <xf numFmtId="165" fontId="126" fillId="0" borderId="20" xfId="28" applyNumberFormat="1" applyFont="1" applyFill="1" applyBorder="1" applyAlignment="1">
      <alignment horizontal="left" vertical="top" wrapText="1"/>
    </xf>
    <xf numFmtId="165" fontId="126" fillId="35" borderId="3" xfId="28" applyNumberFormat="1" applyFont="1" applyFill="1" applyBorder="1" applyAlignment="1">
      <alignment horizontal="left" vertical="top" wrapText="1"/>
    </xf>
    <xf numFmtId="165" fontId="126" fillId="0" borderId="3" xfId="28" applyNumberFormat="1" applyFont="1" applyFill="1" applyBorder="1" applyAlignment="1">
      <alignment horizontal="left" vertical="top" wrapText="1"/>
    </xf>
    <xf numFmtId="165" fontId="126" fillId="35" borderId="15" xfId="28" applyNumberFormat="1" applyFont="1" applyFill="1" applyBorder="1" applyAlignment="1">
      <alignment horizontal="left" vertical="top" wrapText="1"/>
    </xf>
    <xf numFmtId="165" fontId="126" fillId="0" borderId="15" xfId="28" applyNumberFormat="1" applyFont="1" applyFill="1" applyBorder="1" applyAlignment="1">
      <alignment horizontal="left" vertical="top" wrapText="1"/>
    </xf>
    <xf numFmtId="44" fontId="126" fillId="0" borderId="20" xfId="28" applyFont="1" applyBorder="1" applyAlignment="1">
      <alignment vertical="top"/>
    </xf>
    <xf numFmtId="44" fontId="126" fillId="0" borderId="15" xfId="28" applyFont="1" applyBorder="1" applyAlignment="1">
      <alignment vertical="top"/>
    </xf>
    <xf numFmtId="165" fontId="126" fillId="0" borderId="15" xfId="28" applyNumberFormat="1" applyFont="1" applyBorder="1" applyAlignment="1">
      <alignment horizontal="right" vertical="top"/>
    </xf>
    <xf numFmtId="0" fontId="5" fillId="2" borderId="0" xfId="1" applyFont="1" applyFill="1" applyBorder="1" applyAlignment="1">
      <alignment horizontal="left"/>
    </xf>
    <xf numFmtId="0" fontId="4" fillId="2" borderId="51" xfId="1" applyFont="1" applyFill="1" applyBorder="1" applyAlignment="1">
      <alignment horizontal="left"/>
    </xf>
    <xf numFmtId="0" fontId="4" fillId="2" borderId="24" xfId="1" applyFont="1" applyFill="1" applyBorder="1" applyAlignment="1">
      <alignment horizontal="left"/>
    </xf>
    <xf numFmtId="0" fontId="4" fillId="2" borderId="83" xfId="1" applyFont="1" applyFill="1" applyBorder="1" applyAlignment="1">
      <alignment horizontal="left"/>
    </xf>
    <xf numFmtId="0" fontId="126" fillId="0" borderId="76" xfId="0" applyFont="1" applyFill="1" applyBorder="1" applyAlignment="1">
      <alignment horizontal="left" vertical="center" wrapText="1"/>
    </xf>
    <xf numFmtId="0" fontId="126" fillId="0" borderId="99" xfId="0" applyFont="1" applyFill="1" applyBorder="1" applyAlignment="1">
      <alignment horizontal="left" vertical="center" wrapText="1"/>
    </xf>
    <xf numFmtId="0" fontId="126" fillId="0" borderId="16" xfId="0" applyFont="1" applyFill="1" applyBorder="1" applyAlignment="1">
      <alignment horizontal="left" vertical="center" wrapText="1"/>
    </xf>
    <xf numFmtId="0" fontId="16" fillId="2" borderId="0" xfId="1" applyFont="1" applyFill="1" applyBorder="1" applyAlignment="1">
      <alignment horizontal="left" wrapText="1" indent="1"/>
    </xf>
    <xf numFmtId="0" fontId="4" fillId="2" borderId="0" xfId="20" applyFont="1" applyFill="1" applyBorder="1" applyAlignment="1"/>
    <xf numFmtId="0" fontId="1" fillId="0" borderId="0" xfId="21" applyAlignment="1"/>
    <xf numFmtId="0" fontId="5" fillId="2" borderId="57" xfId="20" applyFont="1" applyFill="1" applyBorder="1" applyAlignment="1"/>
    <xf numFmtId="0" fontId="32" fillId="0" borderId="4" xfId="20" applyFont="1" applyFill="1" applyBorder="1" applyAlignment="1">
      <alignment vertical="top" wrapText="1"/>
    </xf>
    <xf numFmtId="0" fontId="5" fillId="0" borderId="10" xfId="20" applyFont="1" applyFill="1" applyBorder="1" applyAlignment="1">
      <alignment vertical="top" wrapText="1"/>
    </xf>
    <xf numFmtId="0" fontId="5" fillId="0" borderId="7" xfId="20" applyFont="1" applyFill="1" applyBorder="1" applyAlignment="1">
      <alignment vertical="top" wrapText="1"/>
    </xf>
    <xf numFmtId="0" fontId="20" fillId="13" borderId="53" xfId="20" applyFont="1" applyFill="1" applyBorder="1" applyAlignment="1">
      <alignment horizontal="center" vertical="center"/>
    </xf>
    <xf numFmtId="0" fontId="20" fillId="13" borderId="52" xfId="20" applyFont="1" applyFill="1" applyBorder="1" applyAlignment="1">
      <alignment horizontal="center" vertical="center"/>
    </xf>
    <xf numFmtId="0" fontId="20" fillId="13" borderId="21" xfId="20" applyFont="1" applyFill="1" applyBorder="1" applyAlignment="1">
      <alignment horizontal="center" vertical="center"/>
    </xf>
    <xf numFmtId="0" fontId="4" fillId="2" borderId="0" xfId="20" applyFont="1" applyFill="1" applyBorder="1" applyAlignment="1">
      <alignment horizontal="left" wrapText="1"/>
    </xf>
    <xf numFmtId="0" fontId="5" fillId="7" borderId="3" xfId="20" applyFont="1" applyFill="1" applyBorder="1" applyAlignment="1">
      <alignment horizontal="left"/>
    </xf>
    <xf numFmtId="0" fontId="5" fillId="7" borderId="0" xfId="20" applyFont="1" applyFill="1" applyBorder="1"/>
    <xf numFmtId="0" fontId="5" fillId="7" borderId="3" xfId="20" applyFont="1" applyFill="1" applyBorder="1"/>
    <xf numFmtId="0" fontId="5" fillId="0" borderId="0" xfId="20" applyFont="1" applyFill="1" applyBorder="1"/>
    <xf numFmtId="0" fontId="9" fillId="2" borderId="0" xfId="20" applyFont="1" applyFill="1" applyBorder="1" applyAlignment="1">
      <alignment horizontal="center"/>
    </xf>
    <xf numFmtId="0" fontId="9" fillId="2" borderId="50" xfId="20" applyFont="1" applyFill="1" applyBorder="1" applyAlignment="1">
      <alignment horizontal="center" vertical="center"/>
    </xf>
    <xf numFmtId="0" fontId="4" fillId="2" borderId="50" xfId="20" applyFont="1" applyFill="1" applyBorder="1" applyAlignment="1">
      <alignment horizontal="center" vertical="center"/>
    </xf>
    <xf numFmtId="0" fontId="4" fillId="2" borderId="49" xfId="20" applyFont="1" applyFill="1" applyBorder="1" applyAlignment="1">
      <alignment horizontal="center" vertical="center"/>
    </xf>
    <xf numFmtId="0" fontId="2" fillId="0" borderId="33" xfId="20" applyFont="1" applyBorder="1" applyAlignment="1">
      <alignment horizontal="left" wrapText="1"/>
    </xf>
    <xf numFmtId="0" fontId="1" fillId="0" borderId="32" xfId="21" applyBorder="1" applyAlignment="1">
      <alignment horizontal="left" wrapText="1"/>
    </xf>
    <xf numFmtId="0" fontId="1" fillId="0" borderId="31" xfId="21" applyBorder="1" applyAlignment="1">
      <alignment horizontal="left" wrapText="1"/>
    </xf>
    <xf numFmtId="0" fontId="2" fillId="0" borderId="28" xfId="20" applyFont="1" applyFill="1" applyBorder="1" applyAlignment="1">
      <alignment horizontal="left" wrapText="1"/>
    </xf>
    <xf numFmtId="0" fontId="1" fillId="0" borderId="23" xfId="21" applyFill="1" applyBorder="1" applyAlignment="1">
      <alignment horizontal="left" wrapText="1"/>
    </xf>
    <xf numFmtId="0" fontId="1" fillId="0" borderId="37" xfId="21" applyFill="1" applyBorder="1" applyAlignment="1">
      <alignment horizontal="left" wrapText="1"/>
    </xf>
    <xf numFmtId="0" fontId="2" fillId="0" borderId="33" xfId="20" applyFont="1" applyFill="1" applyBorder="1" applyAlignment="1">
      <alignment horizontal="left" wrapText="1"/>
    </xf>
    <xf numFmtId="0" fontId="1" fillId="0" borderId="32" xfId="21" applyFill="1" applyBorder="1" applyAlignment="1">
      <alignment horizontal="left" wrapText="1"/>
    </xf>
    <xf numFmtId="0" fontId="1" fillId="0" borderId="31" xfId="21" applyFill="1" applyBorder="1" applyAlignment="1">
      <alignment horizontal="left" wrapText="1"/>
    </xf>
    <xf numFmtId="0" fontId="2" fillId="0" borderId="28" xfId="20" applyFont="1" applyBorder="1" applyAlignment="1">
      <alignment horizontal="left" wrapText="1"/>
    </xf>
    <xf numFmtId="0" fontId="1" fillId="0" borderId="23" xfId="21" applyBorder="1" applyAlignment="1">
      <alignment horizontal="left" wrapText="1"/>
    </xf>
    <xf numFmtId="0" fontId="1" fillId="0" borderId="37" xfId="21" applyBorder="1" applyAlignment="1">
      <alignment horizontal="left" wrapText="1"/>
    </xf>
    <xf numFmtId="0" fontId="2" fillId="0" borderId="26" xfId="20" applyFont="1" applyBorder="1" applyAlignment="1">
      <alignment horizontal="left" wrapText="1"/>
    </xf>
    <xf numFmtId="0" fontId="1" fillId="0" borderId="0" xfId="21" applyBorder="1" applyAlignment="1">
      <alignment horizontal="left" wrapText="1"/>
    </xf>
    <xf numFmtId="0" fontId="1" fillId="0" borderId="35" xfId="21" applyBorder="1" applyAlignment="1">
      <alignment horizontal="left" wrapText="1"/>
    </xf>
    <xf numFmtId="0" fontId="2" fillId="0" borderId="26" xfId="20" applyFont="1" applyFill="1" applyBorder="1" applyAlignment="1">
      <alignment horizontal="left" wrapText="1"/>
    </xf>
    <xf numFmtId="0" fontId="1" fillId="0" borderId="0" xfId="21" applyFill="1" applyBorder="1" applyAlignment="1">
      <alignment horizontal="left" wrapText="1"/>
    </xf>
    <xf numFmtId="0" fontId="1" fillId="0" borderId="35" xfId="21" applyFill="1" applyBorder="1" applyAlignment="1">
      <alignment horizontal="left" wrapText="1"/>
    </xf>
    <xf numFmtId="0" fontId="25" fillId="2" borderId="0" xfId="19" applyFont="1" applyFill="1" applyAlignment="1">
      <alignment horizontal="left" wrapText="1"/>
    </xf>
    <xf numFmtId="164" fontId="13" fillId="0" borderId="6" xfId="1" applyNumberFormat="1" applyFont="1" applyFill="1" applyBorder="1" applyAlignment="1">
      <alignment horizontal="left" vertical="top" wrapText="1"/>
    </xf>
    <xf numFmtId="164" fontId="13" fillId="0" borderId="9" xfId="1" applyNumberFormat="1" applyFont="1" applyFill="1" applyBorder="1" applyAlignment="1">
      <alignment horizontal="left" vertical="top" wrapText="1"/>
    </xf>
    <xf numFmtId="0" fontId="4" fillId="0" borderId="1" xfId="1" applyFont="1" applyFill="1" applyBorder="1" applyAlignment="1">
      <alignment horizontal="left"/>
    </xf>
    <xf numFmtId="0" fontId="4" fillId="0" borderId="13" xfId="1" applyFont="1" applyFill="1" applyBorder="1" applyAlignment="1">
      <alignment horizontal="left"/>
    </xf>
    <xf numFmtId="0" fontId="4" fillId="0" borderId="39" xfId="1" applyFont="1" applyFill="1" applyBorder="1" applyAlignment="1">
      <alignment horizontal="left"/>
    </xf>
    <xf numFmtId="0" fontId="30" fillId="6" borderId="3" xfId="1" applyFont="1" applyFill="1" applyBorder="1" applyAlignment="1">
      <alignment horizontal="center"/>
    </xf>
    <xf numFmtId="165" fontId="5" fillId="12" borderId="3" xfId="12" applyNumberFormat="1" applyFont="1" applyFill="1" applyBorder="1" applyAlignment="1">
      <alignment horizontal="center" vertical="center" wrapText="1"/>
    </xf>
    <xf numFmtId="0" fontId="4" fillId="12" borderId="3" xfId="1" applyFont="1" applyFill="1" applyBorder="1" applyAlignment="1">
      <alignment horizontal="center" vertical="center"/>
    </xf>
    <xf numFmtId="0" fontId="5" fillId="7" borderId="3" xfId="1" applyFont="1" applyFill="1" applyBorder="1" applyAlignment="1">
      <alignment horizontal="center" vertical="center" wrapText="1"/>
    </xf>
    <xf numFmtId="0" fontId="2" fillId="7" borderId="3" xfId="1" applyFill="1" applyBorder="1" applyAlignment="1">
      <alignment horizontal="center" vertical="center" wrapText="1"/>
    </xf>
    <xf numFmtId="165" fontId="5" fillId="12" borderId="20" xfId="12" applyNumberFormat="1" applyFont="1" applyFill="1" applyBorder="1" applyAlignment="1">
      <alignment horizontal="center" vertical="center" wrapText="1"/>
    </xf>
    <xf numFmtId="165" fontId="5" fillId="12" borderId="27" xfId="12" applyNumberFormat="1" applyFont="1" applyFill="1" applyBorder="1" applyAlignment="1">
      <alignment horizontal="center" vertical="center" wrapText="1"/>
    </xf>
    <xf numFmtId="165" fontId="4" fillId="17" borderId="51" xfId="12" applyNumberFormat="1" applyFont="1" applyFill="1" applyBorder="1" applyAlignment="1">
      <alignment horizontal="center" vertical="center" wrapText="1"/>
    </xf>
    <xf numFmtId="165" fontId="4" fillId="17" borderId="24" xfId="12" applyNumberFormat="1" applyFont="1" applyFill="1" applyBorder="1" applyAlignment="1">
      <alignment horizontal="center" vertical="center" wrapText="1"/>
    </xf>
    <xf numFmtId="165" fontId="4" fillId="17" borderId="83" xfId="12" applyNumberFormat="1" applyFont="1" applyFill="1" applyBorder="1" applyAlignment="1">
      <alignment horizontal="center" vertical="center" wrapText="1"/>
    </xf>
    <xf numFmtId="0" fontId="5" fillId="0" borderId="79" xfId="1" applyFont="1" applyBorder="1" applyAlignment="1">
      <alignment horizontal="center" vertical="center" wrapText="1"/>
    </xf>
    <xf numFmtId="0" fontId="5" fillId="0" borderId="98" xfId="1" applyFont="1" applyBorder="1" applyAlignment="1">
      <alignment horizontal="center" vertical="center" wrapText="1"/>
    </xf>
    <xf numFmtId="0" fontId="5" fillId="0" borderId="77" xfId="1" applyFont="1" applyBorder="1" applyAlignment="1">
      <alignment horizontal="center" vertical="center" wrapText="1"/>
    </xf>
    <xf numFmtId="0" fontId="5" fillId="0" borderId="25" xfId="1" applyFont="1" applyBorder="1" applyAlignment="1">
      <alignment horizontal="center" vertical="center" wrapText="1"/>
    </xf>
    <xf numFmtId="0" fontId="5" fillId="17" borderId="76" xfId="1" applyFont="1" applyFill="1" applyBorder="1" applyAlignment="1">
      <alignment horizontal="center" vertical="center" wrapText="1"/>
    </xf>
    <xf numFmtId="0" fontId="5" fillId="17" borderId="99" xfId="1" applyFont="1" applyFill="1" applyBorder="1" applyAlignment="1">
      <alignment horizontal="center" vertical="center" wrapText="1"/>
    </xf>
    <xf numFmtId="165" fontId="5" fillId="0" borderId="79" xfId="12" applyNumberFormat="1" applyFont="1" applyFill="1" applyBorder="1" applyAlignment="1">
      <alignment horizontal="center" vertical="center" wrapText="1"/>
    </xf>
    <xf numFmtId="165" fontId="5" fillId="0" borderId="98" xfId="12" quotePrefix="1" applyNumberFormat="1" applyFont="1" applyFill="1" applyBorder="1" applyAlignment="1">
      <alignment horizontal="center" vertical="center" wrapText="1"/>
    </xf>
    <xf numFmtId="9" fontId="5" fillId="0" borderId="77" xfId="27" applyFont="1" applyBorder="1" applyAlignment="1">
      <alignment horizontal="center" vertical="center" wrapText="1"/>
    </xf>
    <xf numFmtId="9" fontId="5" fillId="0" borderId="25" xfId="27" applyFont="1" applyBorder="1" applyAlignment="1">
      <alignment horizontal="center" vertical="center" wrapText="1"/>
    </xf>
    <xf numFmtId="0" fontId="5" fillId="17" borderId="77" xfId="1" applyFont="1" applyFill="1" applyBorder="1" applyAlignment="1">
      <alignment horizontal="center" vertical="center" wrapText="1"/>
    </xf>
    <xf numFmtId="0" fontId="5" fillId="17" borderId="25" xfId="1" applyFont="1" applyFill="1" applyBorder="1" applyAlignment="1">
      <alignment horizontal="center" vertical="center" wrapText="1"/>
    </xf>
    <xf numFmtId="0" fontId="5" fillId="17" borderId="51" xfId="1" applyFont="1" applyFill="1" applyBorder="1" applyAlignment="1">
      <alignment horizontal="center" vertical="center" wrapText="1"/>
    </xf>
    <xf numFmtId="0" fontId="5" fillId="17" borderId="45" xfId="1" applyFont="1" applyFill="1" applyBorder="1" applyAlignment="1">
      <alignment horizontal="center" vertical="center" wrapText="1"/>
    </xf>
    <xf numFmtId="165" fontId="5" fillId="0" borderId="78" xfId="12" applyNumberFormat="1" applyFont="1" applyBorder="1" applyAlignment="1">
      <alignment horizontal="center" vertical="center" wrapText="1"/>
    </xf>
    <xf numFmtId="165" fontId="5" fillId="0" borderId="26" xfId="12" applyNumberFormat="1" applyFont="1" applyBorder="1" applyAlignment="1">
      <alignment horizontal="center" vertical="center" wrapText="1"/>
    </xf>
    <xf numFmtId="165" fontId="5" fillId="0" borderId="77" xfId="12" quotePrefix="1" applyNumberFormat="1" applyFont="1" applyFill="1" applyBorder="1" applyAlignment="1">
      <alignment horizontal="center" vertical="center" wrapText="1"/>
    </xf>
    <xf numFmtId="165" fontId="5" fillId="0" borderId="25" xfId="12" quotePrefix="1" applyNumberFormat="1" applyFont="1" applyFill="1" applyBorder="1" applyAlignment="1">
      <alignment horizontal="center" vertical="center" wrapText="1"/>
    </xf>
    <xf numFmtId="165" fontId="5" fillId="0" borderId="76" xfId="12" quotePrefix="1" applyNumberFormat="1" applyFont="1" applyFill="1" applyBorder="1" applyAlignment="1">
      <alignment horizontal="center" vertical="center" wrapText="1"/>
    </xf>
    <xf numFmtId="165" fontId="5" fillId="0" borderId="99" xfId="12" quotePrefix="1" applyNumberFormat="1" applyFont="1" applyFill="1" applyBorder="1" applyAlignment="1">
      <alignment horizontal="center" vertical="center" wrapText="1"/>
    </xf>
    <xf numFmtId="0" fontId="4" fillId="0" borderId="51"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83" xfId="1" applyFont="1" applyBorder="1" applyAlignment="1">
      <alignment horizontal="center" vertical="center" wrapText="1"/>
    </xf>
    <xf numFmtId="0" fontId="5" fillId="0" borderId="74"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61" xfId="1" applyFont="1" applyBorder="1" applyAlignment="1">
      <alignment horizontal="center" vertical="center" wrapText="1"/>
    </xf>
    <xf numFmtId="165" fontId="5" fillId="0" borderId="79" xfId="12" quotePrefix="1" applyNumberFormat="1" applyFont="1" applyFill="1" applyBorder="1" applyAlignment="1">
      <alignment horizontal="center" vertical="center" wrapText="1"/>
    </xf>
    <xf numFmtId="9" fontId="5" fillId="0" borderId="79" xfId="27" quotePrefix="1" applyFont="1" applyFill="1" applyBorder="1" applyAlignment="1">
      <alignment horizontal="center" vertical="center" wrapText="1"/>
    </xf>
    <xf numFmtId="9" fontId="5" fillId="0" borderId="98" xfId="27" quotePrefix="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39" xfId="1" applyFont="1" applyBorder="1" applyAlignment="1">
      <alignment horizontal="center" vertical="center" wrapText="1"/>
    </xf>
    <xf numFmtId="165" fontId="4" fillId="17" borderId="1" xfId="12" applyNumberFormat="1" applyFont="1" applyFill="1" applyBorder="1" applyAlignment="1">
      <alignment horizontal="center" vertical="center" wrapText="1"/>
    </xf>
    <xf numFmtId="165" fontId="4" fillId="17" borderId="13" xfId="12" applyNumberFormat="1" applyFont="1" applyFill="1" applyBorder="1" applyAlignment="1">
      <alignment horizontal="center" vertical="center" wrapText="1"/>
    </xf>
    <xf numFmtId="165" fontId="4" fillId="17" borderId="39" xfId="12" applyNumberFormat="1" applyFont="1" applyFill="1" applyBorder="1" applyAlignment="1">
      <alignment horizontal="center" vertical="center" wrapText="1"/>
    </xf>
    <xf numFmtId="0" fontId="2" fillId="0" borderId="79" xfId="1" applyFont="1" applyBorder="1" applyAlignment="1">
      <alignment horizontal="center" vertical="center" wrapText="1"/>
    </xf>
    <xf numFmtId="0" fontId="2" fillId="0" borderId="98" xfId="1" applyFont="1" applyBorder="1" applyAlignment="1">
      <alignment horizontal="center" vertical="center" wrapText="1"/>
    </xf>
    <xf numFmtId="0" fontId="54" fillId="2" borderId="57" xfId="1" applyFont="1" applyFill="1" applyBorder="1" applyAlignment="1">
      <alignment horizontal="left"/>
    </xf>
    <xf numFmtId="173" fontId="54" fillId="2" borderId="57" xfId="1" applyNumberFormat="1" applyFont="1" applyFill="1" applyBorder="1" applyAlignment="1">
      <alignment horizontal="left"/>
    </xf>
    <xf numFmtId="49" fontId="6" fillId="0" borderId="73" xfId="1" applyNumberFormat="1" applyFont="1" applyBorder="1" applyAlignment="1">
      <alignment horizontal="left" indent="1"/>
    </xf>
    <xf numFmtId="49" fontId="6" fillId="0" borderId="15" xfId="1" applyNumberFormat="1" applyFont="1" applyBorder="1" applyAlignment="1">
      <alignment horizontal="left" indent="1"/>
    </xf>
    <xf numFmtId="0" fontId="69" fillId="22" borderId="14" xfId="1" applyFont="1" applyFill="1" applyBorder="1" applyAlignment="1">
      <alignment horizontal="right"/>
    </xf>
    <xf numFmtId="0" fontId="69" fillId="22" borderId="72" xfId="1" applyFont="1" applyFill="1" applyBorder="1" applyAlignment="1">
      <alignment horizontal="right"/>
    </xf>
    <xf numFmtId="0" fontId="69" fillId="22" borderId="73" xfId="1" applyFont="1" applyFill="1" applyBorder="1" applyAlignment="1">
      <alignment horizontal="right"/>
    </xf>
    <xf numFmtId="49" fontId="6" fillId="2" borderId="15" xfId="1" applyNumberFormat="1" applyFont="1" applyFill="1" applyBorder="1" applyAlignment="1">
      <alignment horizontal="center"/>
    </xf>
    <xf numFmtId="49" fontId="6" fillId="2" borderId="12" xfId="1" applyNumberFormat="1" applyFont="1" applyFill="1" applyBorder="1" applyAlignment="1">
      <alignment horizontal="center"/>
    </xf>
    <xf numFmtId="0" fontId="6" fillId="23" borderId="10" xfId="1" applyFont="1" applyFill="1" applyBorder="1" applyAlignment="1">
      <alignment horizontal="left"/>
    </xf>
    <xf numFmtId="0" fontId="6" fillId="23" borderId="7" xfId="1" applyFont="1" applyFill="1" applyBorder="1" applyAlignment="1">
      <alignment horizontal="left"/>
    </xf>
    <xf numFmtId="0" fontId="2" fillId="22" borderId="85" xfId="1" applyFill="1" applyBorder="1" applyAlignment="1">
      <alignment horizontal="center"/>
    </xf>
    <xf numFmtId="0" fontId="2" fillId="22" borderId="23" xfId="1" applyFill="1" applyBorder="1" applyAlignment="1">
      <alignment horizontal="center"/>
    </xf>
    <xf numFmtId="0" fontId="2" fillId="22" borderId="84" xfId="1" applyFill="1" applyBorder="1" applyAlignment="1">
      <alignment horizontal="center"/>
    </xf>
    <xf numFmtId="49" fontId="6" fillId="0" borderId="7" xfId="1" applyNumberFormat="1" applyFont="1" applyBorder="1" applyAlignment="1">
      <alignment horizontal="left" indent="1"/>
    </xf>
    <xf numFmtId="49" fontId="6" fillId="0" borderId="3" xfId="1" applyNumberFormat="1" applyFont="1" applyBorder="1" applyAlignment="1">
      <alignment horizontal="left" indent="1"/>
    </xf>
    <xf numFmtId="0" fontId="69" fillId="22" borderId="4" xfId="1" applyFont="1" applyFill="1" applyBorder="1" applyAlignment="1">
      <alignment horizontal="right"/>
    </xf>
    <xf numFmtId="0" fontId="69" fillId="22" borderId="10" xfId="1" applyFont="1" applyFill="1" applyBorder="1" applyAlignment="1">
      <alignment horizontal="right"/>
    </xf>
    <xf numFmtId="0" fontId="69" fillId="22" borderId="7" xfId="1" applyFont="1" applyFill="1" applyBorder="1" applyAlignment="1">
      <alignment horizontal="right"/>
    </xf>
    <xf numFmtId="49" fontId="6" fillId="2" borderId="3" xfId="1" applyNumberFormat="1" applyFont="1" applyFill="1" applyBorder="1" applyAlignment="1">
      <alignment horizontal="center"/>
    </xf>
    <xf numFmtId="49" fontId="6" fillId="2" borderId="9" xfId="1" applyNumberFormat="1" applyFont="1" applyFill="1" applyBorder="1" applyAlignment="1">
      <alignment horizontal="center"/>
    </xf>
    <xf numFmtId="0" fontId="3" fillId="0" borderId="10" xfId="1" applyFont="1" applyFill="1" applyBorder="1" applyAlignment="1">
      <alignment horizontal="left" vertical="center"/>
    </xf>
    <xf numFmtId="0" fontId="3" fillId="0" borderId="7" xfId="1" applyFont="1" applyFill="1" applyBorder="1" applyAlignment="1">
      <alignment horizontal="left" vertical="center"/>
    </xf>
    <xf numFmtId="0" fontId="75" fillId="24" borderId="4" xfId="1" applyFont="1" applyFill="1" applyBorder="1" applyAlignment="1">
      <alignment horizontal="left" vertical="center"/>
    </xf>
    <xf numFmtId="0" fontId="75" fillId="24" borderId="10" xfId="1" applyFont="1" applyFill="1" applyBorder="1" applyAlignment="1">
      <alignment horizontal="left" vertical="center"/>
    </xf>
    <xf numFmtId="0" fontId="75" fillId="24" borderId="88" xfId="1" applyFont="1" applyFill="1" applyBorder="1" applyAlignment="1">
      <alignment horizontal="left" vertical="center"/>
    </xf>
    <xf numFmtId="0" fontId="2" fillId="0" borderId="10" xfId="1" applyFill="1" applyBorder="1" applyAlignment="1">
      <alignment horizontal="left"/>
    </xf>
    <xf numFmtId="0" fontId="2" fillId="0" borderId="88" xfId="1" applyFill="1" applyBorder="1" applyAlignment="1">
      <alignment horizontal="left"/>
    </xf>
    <xf numFmtId="0" fontId="7" fillId="2" borderId="0" xfId="1" applyFont="1" applyFill="1" applyBorder="1" applyAlignment="1">
      <alignment horizontal="center"/>
    </xf>
    <xf numFmtId="0" fontId="37" fillId="2" borderId="0" xfId="1" applyFont="1" applyFill="1" applyBorder="1" applyAlignment="1">
      <alignment horizontal="left"/>
    </xf>
    <xf numFmtId="0" fontId="37" fillId="24" borderId="78" xfId="1" applyFont="1" applyFill="1" applyBorder="1" applyAlignment="1">
      <alignment horizontal="center" vertical="center"/>
    </xf>
    <xf numFmtId="0" fontId="37" fillId="24" borderId="24" xfId="1" applyFont="1" applyFill="1" applyBorder="1" applyAlignment="1">
      <alignment horizontal="center" vertical="center"/>
    </xf>
    <xf numFmtId="0" fontId="37" fillId="24" borderId="83" xfId="1" applyFont="1" applyFill="1" applyBorder="1" applyAlignment="1">
      <alignment horizontal="center" vertical="center"/>
    </xf>
    <xf numFmtId="0" fontId="7" fillId="0" borderId="10" xfId="1" applyFont="1" applyFill="1" applyBorder="1" applyAlignment="1">
      <alignment horizontal="left"/>
    </xf>
    <xf numFmtId="0" fontId="7" fillId="0" borderId="7" xfId="1" applyFont="1" applyFill="1" applyBorder="1" applyAlignment="1">
      <alignment horizontal="left"/>
    </xf>
    <xf numFmtId="0" fontId="81" fillId="24" borderId="17" xfId="1" applyFont="1" applyFill="1" applyBorder="1" applyAlignment="1">
      <alignment horizontal="center"/>
    </xf>
    <xf numFmtId="0" fontId="81" fillId="24" borderId="57" xfId="1" applyFont="1" applyFill="1" applyBorder="1" applyAlignment="1">
      <alignment horizontal="center"/>
    </xf>
    <xf numFmtId="0" fontId="81" fillId="24" borderId="93" xfId="1" applyFont="1" applyFill="1" applyBorder="1" applyAlignment="1">
      <alignment horizontal="center"/>
    </xf>
    <xf numFmtId="0" fontId="54" fillId="2" borderId="0" xfId="1" applyFont="1" applyFill="1" applyBorder="1" applyAlignment="1">
      <alignment horizontal="left"/>
    </xf>
    <xf numFmtId="173" fontId="54" fillId="2" borderId="0" xfId="1" applyNumberFormat="1" applyFont="1" applyFill="1" applyBorder="1" applyAlignment="1">
      <alignment horizontal="left"/>
    </xf>
    <xf numFmtId="0" fontId="99" fillId="0" borderId="57" xfId="1" applyFont="1" applyBorder="1" applyAlignment="1">
      <alignment horizontal="left" vertical="center"/>
    </xf>
    <xf numFmtId="173" fontId="99" fillId="0" borderId="57" xfId="1" applyNumberFormat="1" applyFont="1" applyBorder="1" applyAlignment="1">
      <alignment horizontal="left" vertical="center"/>
    </xf>
    <xf numFmtId="0" fontId="2" fillId="4" borderId="67" xfId="1" applyFont="1" applyFill="1" applyBorder="1" applyAlignment="1">
      <alignment horizontal="left" vertical="center" indent="2"/>
    </xf>
    <xf numFmtId="0" fontId="2" fillId="4" borderId="10" xfId="1" applyFont="1" applyFill="1" applyBorder="1" applyAlignment="1">
      <alignment horizontal="left" vertical="center" indent="2"/>
    </xf>
    <xf numFmtId="0" fontId="2" fillId="4" borderId="88" xfId="1" applyFont="1" applyFill="1" applyBorder="1" applyAlignment="1">
      <alignment horizontal="left" vertical="center" indent="2"/>
    </xf>
    <xf numFmtId="0" fontId="2" fillId="0" borderId="66" xfId="1" applyFont="1" applyFill="1" applyBorder="1" applyAlignment="1">
      <alignment horizontal="left" vertical="center" indent="2"/>
    </xf>
    <xf numFmtId="0" fontId="2" fillId="0" borderId="72" xfId="1" applyFont="1" applyFill="1" applyBorder="1" applyAlignment="1">
      <alignment horizontal="left" vertical="center" indent="2"/>
    </xf>
    <xf numFmtId="0" fontId="2" fillId="0" borderId="96" xfId="1" applyFont="1" applyFill="1" applyBorder="1" applyAlignment="1">
      <alignment horizontal="left" vertical="center" indent="2"/>
    </xf>
    <xf numFmtId="0" fontId="91" fillId="28" borderId="51" xfId="1" applyFont="1" applyFill="1" applyBorder="1" applyAlignment="1">
      <alignment horizontal="center"/>
    </xf>
    <xf numFmtId="0" fontId="91" fillId="28" borderId="24" xfId="1" applyFont="1" applyFill="1" applyBorder="1" applyAlignment="1">
      <alignment horizontal="center"/>
    </xf>
    <xf numFmtId="0" fontId="91" fillId="28" borderId="83" xfId="1" applyFont="1" applyFill="1" applyBorder="1" applyAlignment="1">
      <alignment horizontal="center"/>
    </xf>
    <xf numFmtId="0" fontId="91" fillId="28" borderId="45" xfId="1" applyFont="1" applyFill="1" applyBorder="1" applyAlignment="1">
      <alignment horizontal="center"/>
    </xf>
    <xf numFmtId="0" fontId="91" fillId="28" borderId="0" xfId="1" applyFont="1" applyFill="1" applyBorder="1" applyAlignment="1">
      <alignment horizontal="center"/>
    </xf>
    <xf numFmtId="0" fontId="91" fillId="28" borderId="43" xfId="1" applyFont="1" applyFill="1" applyBorder="1" applyAlignment="1">
      <alignment horizontal="center"/>
    </xf>
    <xf numFmtId="0" fontId="25" fillId="28" borderId="1" xfId="1" applyFont="1" applyFill="1" applyBorder="1" applyAlignment="1">
      <alignment horizontal="right"/>
    </xf>
    <xf numFmtId="0" fontId="25" fillId="28" borderId="13" xfId="1" applyFont="1" applyFill="1" applyBorder="1" applyAlignment="1">
      <alignment horizontal="right"/>
    </xf>
    <xf numFmtId="0" fontId="94" fillId="4" borderId="13" xfId="1" applyFont="1" applyFill="1" applyBorder="1" applyAlignment="1">
      <alignment horizontal="center" wrapText="1"/>
    </xf>
    <xf numFmtId="0" fontId="94" fillId="4" borderId="39" xfId="1" applyFont="1" applyFill="1" applyBorder="1" applyAlignment="1">
      <alignment horizontal="center" wrapText="1"/>
    </xf>
    <xf numFmtId="0" fontId="91" fillId="11" borderId="42" xfId="1" applyFont="1" applyFill="1" applyBorder="1" applyAlignment="1">
      <alignment horizontal="center"/>
    </xf>
    <xf numFmtId="0" fontId="91" fillId="11" borderId="41" xfId="1" applyFont="1" applyFill="1" applyBorder="1" applyAlignment="1">
      <alignment horizontal="center"/>
    </xf>
    <xf numFmtId="0" fontId="91" fillId="11" borderId="40" xfId="1" applyFont="1" applyFill="1" applyBorder="1" applyAlignment="1">
      <alignment horizontal="center"/>
    </xf>
    <xf numFmtId="0" fontId="2" fillId="2" borderId="63" xfId="1" applyFont="1" applyFill="1" applyBorder="1" applyAlignment="1">
      <alignment horizontal="left" vertical="center" wrapText="1" indent="1"/>
    </xf>
    <xf numFmtId="0" fontId="2" fillId="2" borderId="62" xfId="1" applyFont="1" applyFill="1" applyBorder="1" applyAlignment="1">
      <alignment horizontal="left" vertical="center" wrapText="1" indent="1"/>
    </xf>
    <xf numFmtId="0" fontId="2" fillId="2" borderId="61" xfId="1" applyFont="1" applyFill="1" applyBorder="1" applyAlignment="1">
      <alignment horizontal="left" vertical="center" wrapText="1" indent="1"/>
    </xf>
    <xf numFmtId="0" fontId="2" fillId="2" borderId="68" xfId="1" applyFont="1" applyFill="1" applyBorder="1" applyAlignment="1">
      <alignment horizontal="left" vertical="center" wrapText="1" indent="1"/>
    </xf>
    <xf numFmtId="0" fontId="2" fillId="2" borderId="57" xfId="1" applyFont="1" applyFill="1" applyBorder="1" applyAlignment="1">
      <alignment horizontal="left" vertical="center" wrapText="1" indent="1"/>
    </xf>
    <xf numFmtId="0" fontId="2" fillId="2" borderId="93" xfId="1" applyFont="1" applyFill="1" applyBorder="1" applyAlignment="1">
      <alignment horizontal="left" vertical="center" wrapText="1" indent="1"/>
    </xf>
    <xf numFmtId="0" fontId="2" fillId="0" borderId="67" xfId="1" applyFont="1" applyFill="1" applyBorder="1" applyAlignment="1">
      <alignment horizontal="left" vertical="center" indent="1"/>
    </xf>
    <xf numFmtId="0" fontId="2" fillId="0" borderId="10" xfId="1" applyFont="1" applyFill="1" applyBorder="1" applyAlignment="1">
      <alignment horizontal="left" vertical="center" indent="1"/>
    </xf>
    <xf numFmtId="0" fontId="2" fillId="0" borderId="88" xfId="1" applyFont="1" applyFill="1" applyBorder="1" applyAlignment="1">
      <alignment horizontal="left" vertical="center" indent="1"/>
    </xf>
    <xf numFmtId="0" fontId="2" fillId="0" borderId="67" xfId="1" applyFont="1" applyFill="1" applyBorder="1" applyAlignment="1">
      <alignment horizontal="left" vertical="center" wrapText="1" indent="1"/>
    </xf>
    <xf numFmtId="0" fontId="2" fillId="0" borderId="10" xfId="1" applyFont="1" applyFill="1" applyBorder="1" applyAlignment="1">
      <alignment horizontal="left" vertical="center" wrapText="1" indent="1"/>
    </xf>
    <xf numFmtId="0" fontId="2" fillId="0" borderId="88" xfId="1" applyFont="1" applyFill="1" applyBorder="1" applyAlignment="1">
      <alignment horizontal="left" vertical="center" wrapText="1" indent="1"/>
    </xf>
    <xf numFmtId="0" fontId="2" fillId="0" borderId="67" xfId="1" applyFont="1" applyFill="1" applyBorder="1" applyAlignment="1">
      <alignment horizontal="left" vertical="center" wrapText="1" indent="2"/>
    </xf>
    <xf numFmtId="0" fontId="2" fillId="0" borderId="10" xfId="1" applyFont="1" applyFill="1" applyBorder="1" applyAlignment="1">
      <alignment horizontal="left" vertical="center" wrapText="1" indent="2"/>
    </xf>
    <xf numFmtId="0" fontId="2" fillId="0" borderId="88" xfId="1" applyFont="1" applyFill="1" applyBorder="1" applyAlignment="1">
      <alignment horizontal="left" vertical="center" wrapText="1" indent="2"/>
    </xf>
    <xf numFmtId="0" fontId="2" fillId="0" borderId="67"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88" xfId="1" applyFont="1" applyFill="1" applyBorder="1" applyAlignment="1">
      <alignment horizontal="left" vertical="center" wrapText="1"/>
    </xf>
    <xf numFmtId="0" fontId="2" fillId="0" borderId="67" xfId="1" applyFont="1" applyFill="1" applyBorder="1" applyAlignment="1">
      <alignment horizontal="left" vertical="center"/>
    </xf>
    <xf numFmtId="0" fontId="2" fillId="0" borderId="10" xfId="1" applyFont="1" applyFill="1" applyBorder="1" applyAlignment="1">
      <alignment horizontal="left" vertical="center"/>
    </xf>
    <xf numFmtId="0" fontId="2" fillId="0" borderId="88" xfId="1" applyFont="1" applyFill="1" applyBorder="1" applyAlignment="1">
      <alignment horizontal="left" vertical="center"/>
    </xf>
    <xf numFmtId="0" fontId="2" fillId="0" borderId="67"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88" xfId="1" applyFont="1" applyFill="1" applyBorder="1" applyAlignment="1">
      <alignment horizontal="center" vertical="center" wrapText="1"/>
    </xf>
    <xf numFmtId="0" fontId="2" fillId="4" borderId="67" xfId="1" applyFont="1" applyFill="1" applyBorder="1" applyAlignment="1">
      <alignment horizontal="center" vertical="center"/>
    </xf>
    <xf numFmtId="0" fontId="2" fillId="4" borderId="10" xfId="1" applyFont="1" applyFill="1" applyBorder="1" applyAlignment="1">
      <alignment horizontal="center" vertical="center"/>
    </xf>
    <xf numFmtId="0" fontId="25" fillId="28" borderId="67" xfId="1" applyFont="1" applyFill="1" applyBorder="1" applyAlignment="1">
      <alignment horizontal="left" vertical="center"/>
    </xf>
    <xf numFmtId="0" fontId="25" fillId="28" borderId="10" xfId="1" applyFont="1" applyFill="1" applyBorder="1" applyAlignment="1">
      <alignment horizontal="left" vertical="center"/>
    </xf>
    <xf numFmtId="0" fontId="25" fillId="28" borderId="88" xfId="1" applyFont="1" applyFill="1" applyBorder="1" applyAlignment="1">
      <alignment horizontal="left" vertical="center"/>
    </xf>
    <xf numFmtId="0" fontId="2" fillId="4" borderId="88" xfId="1" applyFont="1" applyFill="1" applyBorder="1" applyAlignment="1">
      <alignment horizontal="center" vertical="center"/>
    </xf>
    <xf numFmtId="0" fontId="2" fillId="4" borderId="67" xfId="1" applyFont="1" applyFill="1" applyBorder="1" applyAlignment="1">
      <alignment horizontal="left" vertical="center"/>
    </xf>
    <xf numFmtId="0" fontId="2" fillId="4" borderId="10" xfId="1" applyFont="1" applyFill="1" applyBorder="1" applyAlignment="1">
      <alignment horizontal="left" vertical="center"/>
    </xf>
    <xf numFmtId="0" fontId="2" fillId="4" borderId="88" xfId="1" applyFont="1" applyFill="1" applyBorder="1" applyAlignment="1">
      <alignment horizontal="left" vertical="center"/>
    </xf>
    <xf numFmtId="0" fontId="2" fillId="0" borderId="67"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88" xfId="1" applyFont="1" applyFill="1" applyBorder="1" applyAlignment="1">
      <alignment horizontal="center" vertical="center"/>
    </xf>
    <xf numFmtId="0" fontId="25" fillId="28" borderId="66" xfId="1" applyFont="1" applyFill="1" applyBorder="1" applyAlignment="1">
      <alignment vertical="center" wrapText="1"/>
    </xf>
    <xf numFmtId="0" fontId="25" fillId="28" borderId="72" xfId="1" applyFont="1" applyFill="1" applyBorder="1" applyAlignment="1">
      <alignment vertical="center" wrapText="1"/>
    </xf>
    <xf numFmtId="0" fontId="25" fillId="28" borderId="96" xfId="1" applyFont="1" applyFill="1" applyBorder="1" applyAlignment="1">
      <alignment vertical="center" wrapText="1"/>
    </xf>
    <xf numFmtId="0" fontId="25" fillId="0" borderId="66" xfId="1" applyFont="1" applyFill="1" applyBorder="1" applyAlignment="1">
      <alignment horizontal="center" vertical="center"/>
    </xf>
    <xf numFmtId="0" fontId="25" fillId="0" borderId="96" xfId="1" applyFont="1" applyFill="1" applyBorder="1" applyAlignment="1">
      <alignment horizontal="center" vertical="center"/>
    </xf>
    <xf numFmtId="0" fontId="2" fillId="4" borderId="67" xfId="1" applyFont="1" applyFill="1" applyBorder="1" applyAlignment="1">
      <alignment horizontal="center" vertical="center" wrapText="1"/>
    </xf>
    <xf numFmtId="0" fontId="2" fillId="4" borderId="10"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5" fillId="28" borderId="63" xfId="1" applyFont="1" applyFill="1" applyBorder="1" applyAlignment="1">
      <alignment horizontal="left" vertical="center"/>
    </xf>
    <xf numFmtId="0" fontId="25" fillId="28" borderId="62" xfId="1" applyFont="1" applyFill="1" applyBorder="1" applyAlignment="1">
      <alignment horizontal="left" vertical="center"/>
    </xf>
    <xf numFmtId="0" fontId="25" fillId="28" borderId="61" xfId="1" applyFont="1" applyFill="1" applyBorder="1" applyAlignment="1">
      <alignment horizontal="left" vertical="center"/>
    </xf>
    <xf numFmtId="0" fontId="2" fillId="4" borderId="67" xfId="1" applyFont="1" applyFill="1" applyBorder="1" applyAlignment="1">
      <alignment horizontal="left" vertical="center" wrapText="1"/>
    </xf>
    <xf numFmtId="173" fontId="118" fillId="0" borderId="57" xfId="1" applyNumberFormat="1" applyFont="1" applyBorder="1" applyAlignment="1">
      <alignment horizontal="left"/>
    </xf>
    <xf numFmtId="0" fontId="102" fillId="0" borderId="98" xfId="1" applyFont="1" applyFill="1" applyBorder="1" applyAlignment="1">
      <alignment horizontal="left"/>
    </xf>
    <xf numFmtId="0" fontId="102" fillId="0" borderId="25" xfId="1" applyFont="1" applyFill="1" applyBorder="1" applyAlignment="1">
      <alignment horizontal="left"/>
    </xf>
    <xf numFmtId="0" fontId="102" fillId="0" borderId="99" xfId="1" applyFont="1" applyFill="1" applyBorder="1" applyAlignment="1">
      <alignment horizontal="left"/>
    </xf>
    <xf numFmtId="0" fontId="102" fillId="0" borderId="67" xfId="1" applyFont="1" applyFill="1" applyBorder="1" applyAlignment="1">
      <alignment horizontal="center"/>
    </xf>
    <xf numFmtId="0" fontId="102" fillId="0" borderId="10" xfId="1" applyFont="1" applyFill="1" applyBorder="1" applyAlignment="1">
      <alignment horizontal="center"/>
    </xf>
    <xf numFmtId="0" fontId="102" fillId="0" borderId="7" xfId="1" applyFont="1" applyFill="1" applyBorder="1" applyAlignment="1">
      <alignment horizontal="center"/>
    </xf>
    <xf numFmtId="0" fontId="102" fillId="0" borderId="19" xfId="1" applyFont="1" applyFill="1" applyBorder="1" applyAlignment="1">
      <alignment horizontal="left"/>
    </xf>
    <xf numFmtId="0" fontId="102" fillId="0" borderId="18" xfId="1" applyFont="1" applyFill="1" applyBorder="1" applyAlignment="1">
      <alignment horizontal="left"/>
    </xf>
    <xf numFmtId="0" fontId="102" fillId="0" borderId="16" xfId="1" applyFont="1" applyFill="1" applyBorder="1" applyAlignment="1">
      <alignment horizontal="left"/>
    </xf>
    <xf numFmtId="0" fontId="102" fillId="0" borderId="8" xfId="1" applyFont="1" applyFill="1" applyBorder="1" applyAlignment="1">
      <alignment horizontal="left"/>
    </xf>
    <xf numFmtId="0" fontId="102" fillId="0" borderId="3" xfId="1" applyFont="1" applyFill="1" applyBorder="1" applyAlignment="1">
      <alignment horizontal="left"/>
    </xf>
    <xf numFmtId="0" fontId="102" fillId="0" borderId="9" xfId="1" applyFont="1" applyFill="1" applyBorder="1" applyAlignment="1">
      <alignment horizontal="left"/>
    </xf>
    <xf numFmtId="0" fontId="102" fillId="0" borderId="66" xfId="1" applyFont="1" applyFill="1" applyBorder="1" applyAlignment="1">
      <alignment horizontal="left"/>
    </xf>
    <xf numFmtId="0" fontId="102" fillId="0" borderId="72" xfId="1" applyFont="1" applyFill="1" applyBorder="1" applyAlignment="1">
      <alignment horizontal="left"/>
    </xf>
    <xf numFmtId="0" fontId="102" fillId="0" borderId="73" xfId="1" applyFont="1" applyFill="1" applyBorder="1" applyAlignment="1">
      <alignment horizontal="left"/>
    </xf>
    <xf numFmtId="0" fontId="102" fillId="0" borderId="14" xfId="1" applyFont="1" applyFill="1" applyBorder="1" applyAlignment="1">
      <alignment horizontal="left"/>
    </xf>
    <xf numFmtId="0" fontId="102" fillId="0" borderId="96" xfId="1" applyFont="1" applyFill="1" applyBorder="1" applyAlignment="1">
      <alignment horizontal="left"/>
    </xf>
    <xf numFmtId="0" fontId="118" fillId="0" borderId="57" xfId="1" applyFont="1" applyBorder="1" applyAlignment="1">
      <alignment horizontal="left"/>
    </xf>
    <xf numFmtId="0" fontId="102" fillId="0" borderId="67" xfId="1" applyFont="1" applyFill="1" applyBorder="1" applyAlignment="1">
      <alignment horizontal="left"/>
    </xf>
    <xf numFmtId="0" fontId="102" fillId="0" borderId="7" xfId="1" applyFont="1" applyFill="1" applyBorder="1" applyAlignment="1">
      <alignment horizontal="left"/>
    </xf>
    <xf numFmtId="0" fontId="102" fillId="0" borderId="63" xfId="1" applyFont="1" applyFill="1" applyBorder="1" applyAlignment="1">
      <alignment horizontal="left" wrapText="1"/>
    </xf>
    <xf numFmtId="0" fontId="102" fillId="0" borderId="62" xfId="1" applyFont="1" applyFill="1" applyBorder="1" applyAlignment="1">
      <alignment horizontal="left" wrapText="1"/>
    </xf>
    <xf numFmtId="0" fontId="102" fillId="0" borderId="61" xfId="1" applyFont="1" applyFill="1" applyBorder="1" applyAlignment="1">
      <alignment horizontal="left" wrapText="1"/>
    </xf>
    <xf numFmtId="0" fontId="102" fillId="0" borderId="67" xfId="1" applyFont="1" applyFill="1" applyBorder="1" applyAlignment="1">
      <alignment horizontal="left" wrapText="1"/>
    </xf>
    <xf numFmtId="0" fontId="102" fillId="0" borderId="10" xfId="1" applyFont="1" applyFill="1" applyBorder="1" applyAlignment="1">
      <alignment horizontal="left" wrapText="1"/>
    </xf>
    <xf numFmtId="0" fontId="102" fillId="0" borderId="88" xfId="1" applyFont="1" applyFill="1" applyBorder="1" applyAlignment="1">
      <alignment horizontal="left" wrapText="1"/>
    </xf>
    <xf numFmtId="0" fontId="102" fillId="4" borderId="67" xfId="1" applyFont="1" applyFill="1" applyBorder="1" applyAlignment="1">
      <alignment horizontal="center" wrapText="1"/>
    </xf>
    <xf numFmtId="0" fontId="102" fillId="4" borderId="10" xfId="1" applyFont="1" applyFill="1" applyBorder="1" applyAlignment="1">
      <alignment horizontal="center" wrapText="1"/>
    </xf>
    <xf numFmtId="0" fontId="102" fillId="4" borderId="88" xfId="1" applyFont="1" applyFill="1" applyBorder="1" applyAlignment="1">
      <alignment horizontal="center" wrapText="1"/>
    </xf>
    <xf numFmtId="0" fontId="102" fillId="4" borderId="67" xfId="1" applyFont="1" applyFill="1" applyBorder="1" applyAlignment="1">
      <alignment horizontal="left" wrapText="1"/>
    </xf>
    <xf numFmtId="0" fontId="102" fillId="4" borderId="7" xfId="1" applyFont="1" applyFill="1" applyBorder="1" applyAlignment="1">
      <alignment horizontal="left" wrapText="1"/>
    </xf>
    <xf numFmtId="0" fontId="107" fillId="0" borderId="67" xfId="1" applyFont="1" applyFill="1" applyBorder="1" applyAlignment="1">
      <alignment horizontal="left"/>
    </xf>
    <xf numFmtId="0" fontId="107" fillId="0" borderId="10" xfId="1" applyFont="1" applyFill="1" applyBorder="1" applyAlignment="1">
      <alignment horizontal="left"/>
    </xf>
    <xf numFmtId="0" fontId="107" fillId="0" borderId="88" xfId="1" applyFont="1" applyFill="1" applyBorder="1" applyAlignment="1">
      <alignment horizontal="left"/>
    </xf>
    <xf numFmtId="0" fontId="102" fillId="0" borderId="7" xfId="1" applyFont="1" applyFill="1" applyBorder="1" applyAlignment="1">
      <alignment horizontal="left" wrapText="1"/>
    </xf>
    <xf numFmtId="0" fontId="102" fillId="0" borderId="97" xfId="1" applyFont="1" applyFill="1" applyBorder="1" applyAlignment="1">
      <alignment horizontal="left" wrapText="1"/>
    </xf>
    <xf numFmtId="0" fontId="102" fillId="0" borderId="37" xfId="1" applyFont="1" applyFill="1" applyBorder="1" applyAlignment="1">
      <alignment horizontal="left" wrapText="1"/>
    </xf>
    <xf numFmtId="0" fontId="102" fillId="4" borderId="67" xfId="1" applyFont="1" applyFill="1" applyBorder="1" applyAlignment="1">
      <alignment horizontal="left"/>
    </xf>
    <xf numFmtId="0" fontId="102" fillId="4" borderId="10" xfId="1" applyFont="1" applyFill="1" applyBorder="1" applyAlignment="1">
      <alignment horizontal="left"/>
    </xf>
    <xf numFmtId="0" fontId="102" fillId="4" borderId="7" xfId="1" applyFont="1" applyFill="1" applyBorder="1" applyAlignment="1">
      <alignment horizontal="left"/>
    </xf>
    <xf numFmtId="0" fontId="102" fillId="0" borderId="68" xfId="1" applyFont="1" applyFill="1" applyBorder="1" applyAlignment="1">
      <alignment horizontal="left" wrapText="1"/>
    </xf>
    <xf numFmtId="0" fontId="102" fillId="0" borderId="57" xfId="1" applyFont="1" applyFill="1" applyBorder="1" applyAlignment="1">
      <alignment horizontal="left"/>
    </xf>
    <xf numFmtId="0" fontId="102" fillId="0" borderId="10" xfId="1" applyFont="1" applyFill="1" applyBorder="1" applyAlignment="1">
      <alignment horizontal="left"/>
    </xf>
    <xf numFmtId="0" fontId="102" fillId="0" borderId="88" xfId="1" applyFont="1" applyFill="1" applyBorder="1" applyAlignment="1">
      <alignment horizontal="left"/>
    </xf>
    <xf numFmtId="0" fontId="104" fillId="11" borderId="42" xfId="1" applyFont="1" applyFill="1" applyBorder="1" applyAlignment="1">
      <alignment horizontal="center"/>
    </xf>
    <xf numFmtId="0" fontId="104" fillId="11" borderId="41" xfId="1" applyFont="1" applyFill="1" applyBorder="1" applyAlignment="1">
      <alignment horizontal="center"/>
    </xf>
    <xf numFmtId="0" fontId="104" fillId="11" borderId="40" xfId="1" applyFont="1" applyFill="1" applyBorder="1" applyAlignment="1">
      <alignment horizontal="center"/>
    </xf>
    <xf numFmtId="0" fontId="104" fillId="28" borderId="51" xfId="1" applyFont="1" applyFill="1" applyBorder="1" applyAlignment="1">
      <alignment horizontal="center"/>
    </xf>
    <xf numFmtId="0" fontId="104" fillId="28" borderId="24" xfId="1" applyFont="1" applyFill="1" applyBorder="1" applyAlignment="1">
      <alignment horizontal="center"/>
    </xf>
    <xf numFmtId="0" fontId="104" fillId="28" borderId="83" xfId="1" applyFont="1" applyFill="1" applyBorder="1" applyAlignment="1">
      <alignment horizontal="center"/>
    </xf>
    <xf numFmtId="0" fontId="104" fillId="28" borderId="45" xfId="1" applyFont="1" applyFill="1" applyBorder="1" applyAlignment="1">
      <alignment horizontal="center"/>
    </xf>
    <xf numFmtId="0" fontId="104" fillId="28" borderId="0" xfId="1" applyFont="1" applyFill="1" applyBorder="1" applyAlignment="1">
      <alignment horizontal="center"/>
    </xf>
    <xf numFmtId="0" fontId="104" fillId="28" borderId="43" xfId="1" applyFont="1" applyFill="1" applyBorder="1" applyAlignment="1">
      <alignment horizontal="center"/>
    </xf>
    <xf numFmtId="0" fontId="106" fillId="28" borderId="13" xfId="1" applyFont="1" applyFill="1" applyBorder="1" applyAlignment="1">
      <alignment horizontal="center"/>
    </xf>
    <xf numFmtId="0" fontId="105" fillId="28" borderId="13" xfId="1" applyFont="1" applyFill="1" applyBorder="1" applyAlignment="1">
      <alignment horizontal="right"/>
    </xf>
    <xf numFmtId="0" fontId="119" fillId="29" borderId="3" xfId="34" applyFont="1" applyFill="1" applyBorder="1" applyAlignment="1">
      <alignment horizontal="center" vertical="center"/>
    </xf>
    <xf numFmtId="0" fontId="120" fillId="31" borderId="27" xfId="34" applyFont="1" applyFill="1" applyBorder="1" applyAlignment="1">
      <alignment horizontal="center" vertical="center"/>
    </xf>
    <xf numFmtId="0" fontId="120" fillId="31" borderId="25" xfId="34" applyFont="1" applyFill="1" applyBorder="1" applyAlignment="1">
      <alignment horizontal="center" vertical="center"/>
    </xf>
    <xf numFmtId="0" fontId="120" fillId="31" borderId="18" xfId="34" applyFont="1" applyFill="1" applyBorder="1" applyAlignment="1">
      <alignment horizontal="center" vertical="center"/>
    </xf>
    <xf numFmtId="0" fontId="1" fillId="32" borderId="3" xfId="34" applyFill="1" applyBorder="1" applyAlignment="1">
      <alignment horizontal="left" vertical="center"/>
    </xf>
    <xf numFmtId="0" fontId="119" fillId="33" borderId="3" xfId="34" applyFont="1" applyFill="1" applyBorder="1" applyAlignment="1">
      <alignment horizontal="center" vertical="center"/>
    </xf>
    <xf numFmtId="0" fontId="1" fillId="19" borderId="27" xfId="34" applyFill="1" applyBorder="1" applyAlignment="1">
      <alignment horizontal="left" vertical="center"/>
    </xf>
    <xf numFmtId="0" fontId="1" fillId="19" borderId="18" xfId="34" applyFill="1" applyBorder="1" applyAlignment="1">
      <alignment horizontal="left" vertical="center"/>
    </xf>
    <xf numFmtId="0" fontId="1" fillId="19" borderId="3" xfId="34" applyFill="1" applyBorder="1" applyAlignment="1">
      <alignment horizontal="left" vertical="center"/>
    </xf>
    <xf numFmtId="0" fontId="2" fillId="4" borderId="67" xfId="1" applyFont="1" applyFill="1" applyBorder="1" applyAlignment="1">
      <alignment horizontal="left" vertical="center" indent="1"/>
    </xf>
    <xf numFmtId="0" fontId="2" fillId="4" borderId="10" xfId="1" applyFont="1" applyFill="1" applyBorder="1" applyAlignment="1">
      <alignment horizontal="left" vertical="center" indent="1"/>
    </xf>
    <xf numFmtId="0" fontId="2" fillId="4" borderId="88" xfId="1" applyFont="1" applyFill="1" applyBorder="1" applyAlignment="1">
      <alignment horizontal="left" vertical="center" indent="1"/>
    </xf>
    <xf numFmtId="0" fontId="2" fillId="0" borderId="66" xfId="1" applyFont="1" applyFill="1" applyBorder="1" applyAlignment="1">
      <alignment horizontal="left" vertical="center" indent="1"/>
    </xf>
    <xf numFmtId="0" fontId="2" fillId="0" borderId="72" xfId="1" applyFont="1" applyFill="1" applyBorder="1" applyAlignment="1">
      <alignment horizontal="left" vertical="center" indent="1"/>
    </xf>
    <xf numFmtId="0" fontId="2" fillId="0" borderId="96" xfId="1" applyFont="1" applyFill="1" applyBorder="1" applyAlignment="1">
      <alignment horizontal="left" vertical="center" indent="1"/>
    </xf>
    <xf numFmtId="0" fontId="25" fillId="28" borderId="42" xfId="1" applyFont="1" applyFill="1" applyBorder="1" applyAlignment="1">
      <alignment horizontal="center" vertical="center" wrapText="1"/>
    </xf>
    <xf numFmtId="0" fontId="25" fillId="28" borderId="41" xfId="1" applyFont="1" applyFill="1" applyBorder="1" applyAlignment="1">
      <alignment horizontal="center" vertical="center" wrapText="1"/>
    </xf>
    <xf numFmtId="0" fontId="25" fillId="28" borderId="40" xfId="1" applyFont="1" applyFill="1" applyBorder="1" applyAlignment="1">
      <alignment horizontal="center" vertical="center" wrapText="1"/>
    </xf>
    <xf numFmtId="0" fontId="91" fillId="11" borderId="1" xfId="1" applyFont="1" applyFill="1" applyBorder="1" applyAlignment="1">
      <alignment horizontal="center"/>
    </xf>
    <xf numFmtId="0" fontId="91" fillId="11" borderId="13" xfId="1" applyFont="1" applyFill="1" applyBorder="1" applyAlignment="1">
      <alignment horizontal="center"/>
    </xf>
    <xf numFmtId="0" fontId="91" fillId="11" borderId="39" xfId="1" applyFont="1" applyFill="1" applyBorder="1" applyAlignment="1">
      <alignment horizontal="center"/>
    </xf>
    <xf numFmtId="0" fontId="2" fillId="0" borderId="63" xfId="1" applyFont="1" applyFill="1" applyBorder="1" applyAlignment="1">
      <alignment horizontal="left" vertical="center" wrapText="1" indent="2"/>
    </xf>
    <xf numFmtId="0" fontId="2" fillId="0" borderId="62" xfId="1" applyFont="1" applyFill="1" applyBorder="1" applyAlignment="1">
      <alignment horizontal="left" vertical="center" wrapText="1" indent="2"/>
    </xf>
    <xf numFmtId="0" fontId="2" fillId="0" borderId="61" xfId="1" applyFont="1" applyFill="1" applyBorder="1" applyAlignment="1">
      <alignment horizontal="left" vertical="center" wrapText="1" indent="2"/>
    </xf>
    <xf numFmtId="0" fontId="2" fillId="0" borderId="68" xfId="1" applyFont="1" applyFill="1" applyBorder="1" applyAlignment="1">
      <alignment horizontal="left" vertical="center" indent="1"/>
    </xf>
    <xf numFmtId="0" fontId="2" fillId="0" borderId="57" xfId="1" applyFont="1" applyFill="1" applyBorder="1" applyAlignment="1">
      <alignment horizontal="left" vertical="center" indent="1"/>
    </xf>
    <xf numFmtId="0" fontId="2" fillId="0" borderId="93" xfId="1" applyFont="1" applyFill="1" applyBorder="1" applyAlignment="1">
      <alignment horizontal="left" vertical="center" indent="1"/>
    </xf>
    <xf numFmtId="0" fontId="2" fillId="0" borderId="67" xfId="1" applyFont="1" applyFill="1" applyBorder="1" applyAlignment="1">
      <alignment horizontal="left" vertical="center" indent="2"/>
    </xf>
    <xf numFmtId="0" fontId="2" fillId="0" borderId="10" xfId="1" applyFont="1" applyFill="1" applyBorder="1" applyAlignment="1">
      <alignment horizontal="left" vertical="center" indent="2"/>
    </xf>
    <xf numFmtId="0" fontId="2" fillId="0" borderId="88" xfId="1" applyFont="1" applyFill="1" applyBorder="1" applyAlignment="1">
      <alignment horizontal="left" vertical="center" indent="2"/>
    </xf>
    <xf numFmtId="0" fontId="2" fillId="0" borderId="66"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96" xfId="1" applyFont="1" applyFill="1" applyBorder="1" applyAlignment="1">
      <alignment horizontal="center" vertical="center"/>
    </xf>
    <xf numFmtId="0" fontId="2" fillId="2" borderId="63" xfId="1" applyFont="1" applyFill="1" applyBorder="1" applyAlignment="1">
      <alignment horizontal="left" vertical="center" wrapText="1" indent="2"/>
    </xf>
    <xf numFmtId="0" fontId="2" fillId="2" borderId="62" xfId="1" applyFont="1" applyFill="1" applyBorder="1" applyAlignment="1">
      <alignment horizontal="left" vertical="center" wrapText="1" indent="2"/>
    </xf>
    <xf numFmtId="0" fontId="2" fillId="2" borderId="61" xfId="1" applyFont="1" applyFill="1" applyBorder="1" applyAlignment="1">
      <alignment horizontal="left" vertical="center" wrapText="1" indent="2"/>
    </xf>
    <xf numFmtId="0" fontId="2" fillId="2" borderId="67" xfId="1" applyFont="1" applyFill="1" applyBorder="1" applyAlignment="1">
      <alignment horizontal="left" vertical="center" wrapText="1" indent="2"/>
    </xf>
    <xf numFmtId="0" fontId="2" fillId="2" borderId="10" xfId="1" applyFont="1" applyFill="1" applyBorder="1" applyAlignment="1">
      <alignment horizontal="left" vertical="center" wrapText="1" indent="2"/>
    </xf>
    <xf numFmtId="0" fontId="2" fillId="2" borderId="88" xfId="1" applyFont="1" applyFill="1" applyBorder="1" applyAlignment="1">
      <alignment horizontal="left" vertical="center" wrapText="1" indent="2"/>
    </xf>
    <xf numFmtId="0" fontId="2" fillId="4" borderId="88" xfId="1" applyFont="1" applyFill="1" applyBorder="1" applyAlignment="1">
      <alignment horizontal="center" vertical="center" wrapText="1"/>
    </xf>
    <xf numFmtId="0" fontId="2" fillId="4" borderId="67" xfId="1" applyFont="1" applyFill="1" applyBorder="1" applyAlignment="1">
      <alignment horizontal="left" vertical="center" wrapText="1" indent="1"/>
    </xf>
    <xf numFmtId="0" fontId="2" fillId="4" borderId="10" xfId="1" applyFont="1" applyFill="1" applyBorder="1" applyAlignment="1">
      <alignment horizontal="left" vertical="center" wrapText="1" indent="1"/>
    </xf>
    <xf numFmtId="0" fontId="2" fillId="4" borderId="88" xfId="1" applyFont="1" applyFill="1" applyBorder="1" applyAlignment="1">
      <alignment horizontal="left" vertical="center" wrapText="1" indent="1"/>
    </xf>
    <xf numFmtId="170" fontId="2" fillId="2" borderId="0" xfId="18" applyNumberFormat="1" applyFont="1" applyFill="1" applyBorder="1" applyAlignment="1">
      <alignment horizontal="left" wrapText="1"/>
    </xf>
    <xf numFmtId="37" fontId="2" fillId="2" borderId="67" xfId="1" applyNumberFormat="1" applyFont="1" applyFill="1" applyBorder="1" applyAlignment="1" applyProtection="1">
      <alignment horizontal="right"/>
    </xf>
    <xf numFmtId="37" fontId="2" fillId="2" borderId="10" xfId="1" applyNumberFormat="1" applyFont="1" applyFill="1" applyBorder="1" applyAlignment="1" applyProtection="1">
      <alignment horizontal="right"/>
    </xf>
    <xf numFmtId="37" fontId="2" fillId="2" borderId="66" xfId="1" applyNumberFormat="1" applyFont="1" applyFill="1" applyBorder="1" applyAlignment="1" applyProtection="1">
      <alignment horizontal="right" indent="2"/>
    </xf>
    <xf numFmtId="37" fontId="2" fillId="2" borderId="72" xfId="1" applyNumberFormat="1" applyFont="1" applyFill="1" applyBorder="1" applyAlignment="1" applyProtection="1">
      <alignment horizontal="right" indent="2"/>
    </xf>
    <xf numFmtId="37" fontId="25" fillId="2" borderId="0" xfId="1" applyNumberFormat="1" applyFont="1" applyFill="1" applyAlignment="1" applyProtection="1">
      <alignment horizontal="center"/>
    </xf>
    <xf numFmtId="37" fontId="25" fillId="28" borderId="0" xfId="1" applyNumberFormat="1" applyFont="1" applyFill="1" applyAlignment="1">
      <alignment horizontal="center"/>
    </xf>
    <xf numFmtId="37" fontId="2" fillId="28" borderId="51" xfId="1" applyNumberFormat="1" applyFont="1" applyFill="1" applyBorder="1" applyAlignment="1">
      <alignment horizontal="left" wrapText="1"/>
    </xf>
    <xf numFmtId="37" fontId="2" fillId="28" borderId="24" xfId="1" applyNumberFormat="1" applyFont="1" applyFill="1" applyBorder="1" applyAlignment="1">
      <alignment horizontal="left" wrapText="1"/>
    </xf>
    <xf numFmtId="37" fontId="2" fillId="28" borderId="45" xfId="1" applyNumberFormat="1" applyFont="1" applyFill="1" applyBorder="1" applyAlignment="1">
      <alignment horizontal="left" wrapText="1"/>
    </xf>
    <xf numFmtId="37" fontId="2" fillId="28" borderId="0" xfId="1" applyNumberFormat="1" applyFont="1" applyFill="1" applyBorder="1" applyAlignment="1">
      <alignment horizontal="left" wrapText="1"/>
    </xf>
    <xf numFmtId="37" fontId="2" fillId="28" borderId="103" xfId="1" applyNumberFormat="1" applyFont="1" applyFill="1" applyBorder="1" applyAlignment="1">
      <alignment horizontal="left" wrapText="1"/>
    </xf>
    <xf numFmtId="37" fontId="2" fillId="28" borderId="80" xfId="1" applyNumberFormat="1" applyFont="1" applyFill="1" applyBorder="1" applyAlignment="1">
      <alignment horizontal="left" wrapText="1"/>
    </xf>
    <xf numFmtId="37" fontId="4" fillId="2" borderId="0" xfId="1" applyNumberFormat="1" applyFont="1" applyFill="1" applyBorder="1" applyAlignment="1">
      <alignment horizontal="center"/>
    </xf>
    <xf numFmtId="37" fontId="2" fillId="28" borderId="0" xfId="32" applyNumberFormat="1" applyFont="1" applyFill="1" applyAlignment="1" applyProtection="1">
      <alignment horizontal="left" wrapText="1"/>
    </xf>
    <xf numFmtId="2" fontId="0" fillId="0" borderId="0" xfId="18" applyNumberFormat="1" applyFont="1" applyFill="1" applyAlignment="1">
      <alignment horizontal="left" wrapText="1"/>
    </xf>
    <xf numFmtId="2" fontId="2" fillId="0" borderId="0" xfId="18" applyNumberFormat="1" applyFont="1" applyFill="1" applyAlignment="1">
      <alignment horizontal="left" wrapText="1"/>
    </xf>
    <xf numFmtId="37" fontId="2" fillId="0" borderId="0" xfId="32" quotePrefix="1" applyNumberFormat="1" applyFont="1" applyFill="1" applyAlignment="1">
      <alignment horizontal="left" wrapText="1"/>
    </xf>
    <xf numFmtId="37" fontId="25" fillId="2" borderId="0" xfId="1" applyNumberFormat="1" applyFont="1" applyFill="1" applyBorder="1" applyAlignment="1" applyProtection="1">
      <alignment horizontal="center"/>
    </xf>
    <xf numFmtId="37" fontId="27" fillId="28" borderId="51" xfId="1" applyNumberFormat="1" applyFont="1" applyFill="1" applyBorder="1" applyAlignment="1" applyProtection="1">
      <alignment horizontal="left"/>
    </xf>
    <xf numFmtId="37" fontId="27" fillId="28" borderId="68" xfId="1" applyNumberFormat="1" applyFont="1" applyFill="1" applyBorder="1" applyAlignment="1" applyProtection="1">
      <alignment horizontal="left"/>
    </xf>
    <xf numFmtId="37" fontId="27" fillId="28" borderId="24" xfId="1" applyNumberFormat="1" applyFont="1" applyFill="1" applyBorder="1" applyAlignment="1" applyProtection="1">
      <alignment horizontal="center"/>
    </xf>
    <xf numFmtId="37" fontId="27" fillId="28" borderId="57" xfId="1" applyNumberFormat="1" applyFont="1" applyFill="1" applyBorder="1" applyAlignment="1" applyProtection="1">
      <alignment horizontal="center"/>
    </xf>
    <xf numFmtId="2" fontId="27" fillId="28" borderId="116" xfId="1" applyNumberFormat="1" applyFont="1" applyFill="1" applyBorder="1" applyAlignment="1" applyProtection="1">
      <alignment horizontal="center" wrapText="1"/>
    </xf>
    <xf numFmtId="2" fontId="27" fillId="28" borderId="81" xfId="1" applyNumberFormat="1" applyFont="1" applyFill="1" applyBorder="1" applyAlignment="1" applyProtection="1">
      <alignment horizontal="center" wrapText="1"/>
    </xf>
    <xf numFmtId="37" fontId="2" fillId="28" borderId="62" xfId="32" applyNumberFormat="1" applyFont="1" applyFill="1" applyBorder="1" applyAlignment="1">
      <alignment horizontal="center"/>
    </xf>
    <xf numFmtId="37" fontId="2" fillId="28" borderId="75" xfId="32" applyNumberFormat="1" applyFont="1" applyFill="1" applyBorder="1" applyAlignment="1">
      <alignment horizontal="center"/>
    </xf>
    <xf numFmtId="37" fontId="2" fillId="2" borderId="74" xfId="32" applyNumberFormat="1" applyFont="1" applyFill="1" applyBorder="1" applyAlignment="1">
      <alignment horizontal="center"/>
    </xf>
    <xf numFmtId="37" fontId="2" fillId="2" borderId="61" xfId="32" applyNumberFormat="1" applyFont="1" applyFill="1" applyBorder="1" applyAlignment="1">
      <alignment horizontal="center"/>
    </xf>
    <xf numFmtId="0" fontId="26" fillId="28" borderId="0" xfId="17" applyFont="1" applyFill="1" applyBorder="1" applyAlignment="1">
      <alignment horizontal="left" wrapText="1"/>
    </xf>
    <xf numFmtId="0" fontId="26" fillId="2" borderId="0" xfId="17" applyFont="1" applyFill="1" applyBorder="1" applyAlignment="1">
      <alignment horizontal="left"/>
    </xf>
    <xf numFmtId="0" fontId="24" fillId="2" borderId="0" xfId="17" applyFont="1" applyFill="1" applyBorder="1" applyAlignment="1">
      <alignment horizontal="left" wrapText="1"/>
    </xf>
    <xf numFmtId="0" fontId="24" fillId="28" borderId="0" xfId="17" applyFont="1" applyFill="1" applyBorder="1" applyAlignment="1">
      <alignment horizontal="left" wrapText="1"/>
    </xf>
    <xf numFmtId="0" fontId="26" fillId="2" borderId="0" xfId="17" applyFont="1" applyFill="1" applyBorder="1" applyAlignment="1">
      <alignment horizontal="left" wrapText="1"/>
    </xf>
    <xf numFmtId="0" fontId="24" fillId="28" borderId="0" xfId="17" applyFont="1" applyFill="1" applyAlignment="1">
      <alignment horizontal="left" wrapText="1"/>
    </xf>
    <xf numFmtId="0" fontId="0" fillId="28" borderId="0" xfId="0" applyFill="1" applyAlignment="1">
      <alignment horizontal="left" wrapText="1"/>
    </xf>
    <xf numFmtId="0" fontId="24" fillId="2" borderId="3" xfId="17" applyFont="1" applyFill="1" applyBorder="1" applyAlignment="1">
      <alignment horizontal="center"/>
    </xf>
    <xf numFmtId="0" fontId="24" fillId="2" borderId="4" xfId="17" applyFont="1" applyFill="1" applyBorder="1" applyAlignment="1">
      <alignment horizontal="center"/>
    </xf>
    <xf numFmtId="0" fontId="26" fillId="2" borderId="114" xfId="17" applyFont="1" applyFill="1" applyBorder="1" applyAlignment="1">
      <alignment horizontal="center"/>
    </xf>
    <xf numFmtId="0" fontId="26" fillId="2" borderId="3" xfId="17" applyFont="1" applyFill="1" applyBorder="1" applyAlignment="1">
      <alignment horizontal="center"/>
    </xf>
    <xf numFmtId="37" fontId="2" fillId="2" borderId="0" xfId="31" applyNumberFormat="1" applyFont="1" applyFill="1" applyBorder="1" applyAlignment="1">
      <alignment horizontal="center"/>
    </xf>
    <xf numFmtId="37" fontId="2" fillId="2" borderId="0" xfId="31" applyNumberFormat="1" applyFont="1" applyFill="1" applyBorder="1" applyAlignment="1">
      <alignment horizontal="center" wrapText="1"/>
    </xf>
    <xf numFmtId="37" fontId="25" fillId="28" borderId="4" xfId="31" applyNumberFormat="1" applyFont="1" applyFill="1" applyBorder="1" applyAlignment="1">
      <alignment horizontal="left" vertical="center"/>
    </xf>
    <xf numFmtId="37" fontId="25" fillId="28" borderId="10" xfId="31" applyNumberFormat="1" applyFont="1" applyFill="1" applyBorder="1" applyAlignment="1">
      <alignment horizontal="left" vertical="center"/>
    </xf>
    <xf numFmtId="37" fontId="25" fillId="28" borderId="7" xfId="31" applyNumberFormat="1" applyFont="1" applyFill="1" applyBorder="1" applyAlignment="1">
      <alignment horizontal="left" vertical="center"/>
    </xf>
    <xf numFmtId="37" fontId="2" fillId="2" borderId="28" xfId="1" applyNumberFormat="1" applyFont="1" applyFill="1" applyBorder="1" applyAlignment="1">
      <alignment horizontal="left" vertical="center" wrapText="1"/>
    </xf>
    <xf numFmtId="37" fontId="2" fillId="2" borderId="23" xfId="1" applyNumberFormat="1" applyFont="1" applyFill="1" applyBorder="1" applyAlignment="1">
      <alignment horizontal="left" vertical="center" wrapText="1"/>
    </xf>
    <xf numFmtId="37" fontId="2" fillId="2" borderId="37" xfId="1" applyNumberFormat="1" applyFont="1" applyFill="1" applyBorder="1" applyAlignment="1">
      <alignment horizontal="left" vertical="center" wrapText="1"/>
    </xf>
    <xf numFmtId="37" fontId="2" fillId="2" borderId="17" xfId="1" applyNumberFormat="1" applyFont="1" applyFill="1" applyBorder="1" applyAlignment="1">
      <alignment horizontal="left" vertical="center" wrapText="1"/>
    </xf>
    <xf numFmtId="37" fontId="2" fillId="2" borderId="57" xfId="1" applyNumberFormat="1" applyFont="1" applyFill="1" applyBorder="1" applyAlignment="1">
      <alignment horizontal="left" vertical="center" wrapText="1"/>
    </xf>
    <xf numFmtId="37" fontId="2" fillId="2" borderId="81" xfId="1" applyNumberFormat="1" applyFont="1" applyFill="1" applyBorder="1" applyAlignment="1">
      <alignment horizontal="left" vertical="center" wrapText="1"/>
    </xf>
    <xf numFmtId="37" fontId="2" fillId="28" borderId="28" xfId="1" applyNumberFormat="1" applyFont="1" applyFill="1" applyBorder="1" applyAlignment="1">
      <alignment horizontal="center" wrapText="1"/>
    </xf>
    <xf numFmtId="37" fontId="2" fillId="28" borderId="23" xfId="1" applyNumberFormat="1" applyFont="1" applyFill="1" applyBorder="1" applyAlignment="1">
      <alignment horizontal="center" wrapText="1"/>
    </xf>
    <xf numFmtId="37" fontId="2" fillId="28" borderId="37" xfId="1" applyNumberFormat="1" applyFont="1" applyFill="1" applyBorder="1" applyAlignment="1">
      <alignment horizontal="center" wrapText="1"/>
    </xf>
    <xf numFmtId="37" fontId="2" fillId="28" borderId="17" xfId="1" applyNumberFormat="1" applyFont="1" applyFill="1" applyBorder="1" applyAlignment="1">
      <alignment horizontal="center" wrapText="1"/>
    </xf>
    <xf numFmtId="37" fontId="2" fillId="28" borderId="57" xfId="1" applyNumberFormat="1" applyFont="1" applyFill="1" applyBorder="1" applyAlignment="1">
      <alignment horizontal="center" wrapText="1"/>
    </xf>
    <xf numFmtId="37" fontId="2" fillId="28" borderId="81" xfId="1" applyNumberFormat="1" applyFont="1" applyFill="1" applyBorder="1" applyAlignment="1">
      <alignment horizontal="center" wrapText="1"/>
    </xf>
    <xf numFmtId="37" fontId="27" fillId="28" borderId="27" xfId="1" applyNumberFormat="1" applyFont="1" applyFill="1" applyBorder="1" applyAlignment="1">
      <alignment horizontal="left" vertical="center"/>
    </xf>
    <xf numFmtId="37" fontId="27" fillId="28" borderId="18" xfId="1" applyNumberFormat="1" applyFont="1" applyFill="1" applyBorder="1" applyAlignment="1">
      <alignment horizontal="left" vertical="center"/>
    </xf>
    <xf numFmtId="37" fontId="2" fillId="28" borderId="27" xfId="31" applyNumberFormat="1" applyFont="1" applyFill="1" applyBorder="1" applyAlignment="1">
      <alignment horizontal="left" vertical="center" wrapText="1"/>
    </xf>
    <xf numFmtId="37" fontId="2" fillId="28" borderId="18" xfId="31" applyNumberFormat="1" applyFont="1" applyFill="1" applyBorder="1" applyAlignment="1">
      <alignment horizontal="left" vertical="center" wrapText="1"/>
    </xf>
    <xf numFmtId="37" fontId="27" fillId="28" borderId="27" xfId="1" applyNumberFormat="1" applyFont="1" applyFill="1" applyBorder="1" applyAlignment="1">
      <alignment horizontal="center" vertical="center" wrapText="1"/>
    </xf>
    <xf numFmtId="37" fontId="27" fillId="28" borderId="18" xfId="1" applyNumberFormat="1" applyFont="1" applyFill="1" applyBorder="1" applyAlignment="1">
      <alignment horizontal="center" vertical="center" wrapText="1"/>
    </xf>
    <xf numFmtId="37" fontId="2" fillId="28" borderId="4" xfId="31" applyNumberFormat="1" applyFont="1" applyFill="1" applyBorder="1" applyAlignment="1">
      <alignment horizontal="center" vertical="center"/>
    </xf>
    <xf numFmtId="37" fontId="2" fillId="28" borderId="7" xfId="31" applyNumberFormat="1" applyFont="1" applyFill="1" applyBorder="1" applyAlignment="1">
      <alignment horizontal="center" vertical="center"/>
    </xf>
    <xf numFmtId="37" fontId="2" fillId="2" borderId="4" xfId="31" applyNumberFormat="1" applyFont="1" applyFill="1" applyBorder="1" applyAlignment="1">
      <alignment horizontal="center"/>
    </xf>
    <xf numFmtId="37" fontId="2" fillId="2" borderId="7" xfId="31" applyNumberFormat="1" applyFont="1" applyFill="1" applyBorder="1" applyAlignment="1">
      <alignment horizontal="center"/>
    </xf>
    <xf numFmtId="37" fontId="2" fillId="28" borderId="3" xfId="31" applyNumberFormat="1" applyFont="1" applyFill="1" applyBorder="1" applyAlignment="1">
      <alignment horizontal="center"/>
    </xf>
    <xf numFmtId="37" fontId="2" fillId="18" borderId="0" xfId="31" applyNumberFormat="1" applyFont="1" applyFill="1" applyAlignment="1" applyProtection="1">
      <alignment horizontal="left" wrapText="1"/>
    </xf>
    <xf numFmtId="37" fontId="2" fillId="18" borderId="0" xfId="31" applyNumberFormat="1" applyFont="1" applyFill="1" applyAlignment="1">
      <alignment horizontal="left" wrapText="1"/>
    </xf>
    <xf numFmtId="37" fontId="2" fillId="18" borderId="0" xfId="1" applyNumberFormat="1" applyFont="1" applyFill="1" applyAlignment="1">
      <alignment horizontal="left" wrapText="1"/>
    </xf>
    <xf numFmtId="0" fontId="67" fillId="20" borderId="13" xfId="0" applyFont="1" applyFill="1" applyBorder="1" applyAlignment="1">
      <alignment horizontal="center" vertical="center"/>
    </xf>
    <xf numFmtId="0" fontId="67" fillId="20" borderId="82" xfId="0" applyFont="1" applyFill="1" applyBorder="1" applyAlignment="1">
      <alignment horizontal="center" vertical="center"/>
    </xf>
    <xf numFmtId="0" fontId="66" fillId="19" borderId="1" xfId="0" applyFont="1" applyFill="1" applyBorder="1" applyAlignment="1">
      <alignment horizontal="center" vertical="center"/>
    </xf>
    <xf numFmtId="0" fontId="66" fillId="19" borderId="82" xfId="0" applyFont="1" applyFill="1" applyBorder="1" applyAlignment="1">
      <alignment horizontal="center" vertical="center"/>
    </xf>
  </cellXfs>
  <cellStyles count="38">
    <cellStyle name="Comma 2" xfId="3"/>
    <cellStyle name="Comma 3" xfId="4"/>
    <cellStyle name="Comma 4" xfId="5"/>
    <cellStyle name="Comma 4 2" xfId="6"/>
    <cellStyle name="Comma 4 2 2" xfId="7"/>
    <cellStyle name="Comma 4 3" xfId="2"/>
    <cellStyle name="Comma 4 3 2" xfId="8"/>
    <cellStyle name="Currency" xfId="28" builtinId="4"/>
    <cellStyle name="Currency 2" xfId="9"/>
    <cellStyle name="Currency 3" xfId="10"/>
    <cellStyle name="Currency 4" xfId="11"/>
    <cellStyle name="Currency 4 2" xfId="12"/>
    <cellStyle name="Currency 4 2 2" xfId="13"/>
    <cellStyle name="Currency 5" xfId="14"/>
    <cellStyle name="Currency 6" xfId="15"/>
    <cellStyle name="Hyperlink" xfId="37" builtinId="8"/>
    <cellStyle name="Hyperlink 2" xfId="16"/>
    <cellStyle name="Normal" xfId="0" builtinId="0"/>
    <cellStyle name="Normal 2" xfId="1"/>
    <cellStyle name="Normal 3" xfId="17"/>
    <cellStyle name="Normal 3 2" xfId="18"/>
    <cellStyle name="Normal 4" xfId="19"/>
    <cellStyle name="Normal 5" xfId="20"/>
    <cellStyle name="Normal 6" xfId="21"/>
    <cellStyle name="Normal 7" xfId="22"/>
    <cellStyle name="Normal 7 2" xfId="34"/>
    <cellStyle name="Normal 8" xfId="23"/>
    <cellStyle name="Normal 9" xfId="30"/>
    <cellStyle name="Normal_25 Van Ness Secuity" xfId="31"/>
    <cellStyle name="Normal_25 Van Ness Secuity 2" xfId="32"/>
    <cellStyle name="Normal_DPTparatransit0708stmt" xfId="33"/>
    <cellStyle name="Normal_Form 11A-Contracts Non-ICT" xfId="36"/>
    <cellStyle name="Normal_Worksheet - Form 2 2" xfId="29"/>
    <cellStyle name="Percent" xfId="35" builtinId="5"/>
    <cellStyle name="Percent 2" xfId="24"/>
    <cellStyle name="Percent 3" xfId="25"/>
    <cellStyle name="Percent 4" xfId="26"/>
    <cellStyle name="Percent 4 2" xfId="27"/>
  </cellStyles>
  <dxfs count="8">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top/>
        <bottom style="medium">
          <color indexed="64"/>
        </bottom>
        <vertical/>
        <horizontal/>
      </border>
    </dxf>
    <dxf>
      <font>
        <b val="0"/>
        <i val="0"/>
        <strike val="0"/>
        <condense val="0"/>
        <extend val="0"/>
        <outline val="0"/>
        <shadow val="0"/>
        <u val="none"/>
        <vertAlign val="baseline"/>
        <sz val="12"/>
        <color rgb="FF000000"/>
        <name val="Calibri"/>
        <scheme val="minor"/>
      </font>
      <numFmt numFmtId="0" formatCode="General"/>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14</xdr:col>
      <xdr:colOff>371475</xdr:colOff>
      <xdr:row>1</xdr:row>
      <xdr:rowOff>9525</xdr:rowOff>
    </xdr:from>
    <xdr:to>
      <xdr:col>15</xdr:col>
      <xdr:colOff>1351189</xdr:colOff>
      <xdr:row>6</xdr:row>
      <xdr:rowOff>76200</xdr:rowOff>
    </xdr:to>
    <xdr:sp macro="" textlink="">
      <xdr:nvSpPr>
        <xdr:cNvPr id="2" name="TextBox 1"/>
        <xdr:cNvSpPr txBox="1"/>
      </xdr:nvSpPr>
      <xdr:spPr>
        <a:xfrm>
          <a:off x="14658975" y="238125"/>
          <a:ext cx="3427639" cy="10572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to be completed</a:t>
          </a:r>
          <a:r>
            <a:rPr lang="en-US" sz="1400" b="1" baseline="0">
              <a:solidFill>
                <a:schemeClr val="dk1"/>
              </a:solidFill>
              <a:effectLst/>
              <a:latin typeface="Arial" panose="020B0604020202020204" pitchFamily="34" charset="0"/>
              <a:ea typeface="+mn-ea"/>
              <a:cs typeface="Arial" panose="020B0604020202020204" pitchFamily="34" charset="0"/>
            </a:rPr>
            <a:t> by Departments without commissions and therefore is </a:t>
          </a:r>
          <a:r>
            <a:rPr lang="en-US" sz="1400" b="1">
              <a:solidFill>
                <a:schemeClr val="dk1"/>
              </a:solidFill>
              <a:effectLst/>
              <a:latin typeface="Arial" panose="020B0604020202020204" pitchFamily="34" charset="0"/>
              <a:ea typeface="+mn-ea"/>
              <a:cs typeface="Arial" panose="020B0604020202020204" pitchFamily="34" charset="0"/>
            </a:rPr>
            <a:t>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25400</xdr:colOff>
      <xdr:row>1</xdr:row>
      <xdr:rowOff>381000</xdr:rowOff>
    </xdr:from>
    <xdr:to>
      <xdr:col>15</xdr:col>
      <xdr:colOff>278039</xdr:colOff>
      <xdr:row>4</xdr:row>
      <xdr:rowOff>133350</xdr:rowOff>
    </xdr:to>
    <xdr:sp macro="" textlink="">
      <xdr:nvSpPr>
        <xdr:cNvPr id="2" name="TextBox 1"/>
        <xdr:cNvSpPr txBox="1"/>
      </xdr:nvSpPr>
      <xdr:spPr>
        <a:xfrm>
          <a:off x="12522200" y="558800"/>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686555</xdr:colOff>
      <xdr:row>6</xdr:row>
      <xdr:rowOff>70971</xdr:rowOff>
    </xdr:to>
    <xdr:sp macro="" textlink="">
      <xdr:nvSpPr>
        <xdr:cNvPr id="2" name="TextBox 1"/>
        <xdr:cNvSpPr txBox="1"/>
      </xdr:nvSpPr>
      <xdr:spPr>
        <a:xfrm>
          <a:off x="14425083" y="264583"/>
          <a:ext cx="3427639" cy="108697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At the time of this submission, data for this form is unavailable from</a:t>
          </a:r>
          <a:r>
            <a:rPr lang="en-US" sz="1400" b="1" baseline="0">
              <a:solidFill>
                <a:schemeClr val="dk1"/>
              </a:solidFill>
              <a:effectLst/>
              <a:latin typeface="Arial" panose="020B0604020202020204" pitchFamily="34" charset="0"/>
              <a:ea typeface="+mn-ea"/>
              <a:cs typeface="Arial" panose="020B0604020202020204" pitchFamily="34" charset="0"/>
            </a:rPr>
            <a:t> the financial system. </a:t>
          </a:r>
          <a:endParaRPr lang="en-US"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xdr:colOff>
      <xdr:row>2</xdr:row>
      <xdr:rowOff>0</xdr:rowOff>
    </xdr:from>
    <xdr:to>
      <xdr:col>21</xdr:col>
      <xdr:colOff>695326</xdr:colOff>
      <xdr:row>5</xdr:row>
      <xdr:rowOff>104775</xdr:rowOff>
    </xdr:to>
    <xdr:sp macro="" textlink="">
      <xdr:nvSpPr>
        <xdr:cNvPr id="2" name="TextBox 1"/>
        <xdr:cNvSpPr txBox="1"/>
      </xdr:nvSpPr>
      <xdr:spPr>
        <a:xfrm>
          <a:off x="14468476" y="400050"/>
          <a:ext cx="2724150" cy="7239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At the time of this submission, data for this form is unavailable from</a:t>
          </a:r>
          <a:r>
            <a:rPr lang="en-US" sz="1100" b="1" baseline="0">
              <a:solidFill>
                <a:schemeClr val="dk1"/>
              </a:solidFill>
              <a:effectLst/>
              <a:latin typeface="+mn-lt"/>
              <a:ea typeface="+mn-ea"/>
              <a:cs typeface="+mn-cs"/>
            </a:rPr>
            <a:t> the financial system. </a:t>
          </a:r>
          <a:endParaRPr lang="en-US" sz="1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1333500</xdr:colOff>
      <xdr:row>5</xdr:row>
      <xdr:rowOff>76200</xdr:rowOff>
    </xdr:from>
    <xdr:to>
      <xdr:col>9</xdr:col>
      <xdr:colOff>1200150</xdr:colOff>
      <xdr:row>9</xdr:row>
      <xdr:rowOff>38100</xdr:rowOff>
    </xdr:to>
    <xdr:sp macro="" textlink="">
      <xdr:nvSpPr>
        <xdr:cNvPr id="2" name="TextBox 1"/>
        <xdr:cNvSpPr txBox="1"/>
      </xdr:nvSpPr>
      <xdr:spPr>
        <a:xfrm>
          <a:off x="8858250" y="1447800"/>
          <a:ext cx="2724150" cy="7239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The Department</a:t>
          </a:r>
          <a:r>
            <a:rPr lang="en-US" sz="1100" b="1" baseline="0">
              <a:solidFill>
                <a:schemeClr val="dk1"/>
              </a:solidFill>
              <a:effectLst/>
              <a:latin typeface="+mn-lt"/>
              <a:ea typeface="+mn-ea"/>
              <a:cs typeface="+mn-cs"/>
            </a:rPr>
            <a:t>  does not anticipate needing to request new accounts. </a:t>
          </a:r>
          <a:endParaRPr lang="en-US"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533400</xdr:colOff>
      <xdr:row>2</xdr:row>
      <xdr:rowOff>19050</xdr:rowOff>
    </xdr:from>
    <xdr:to>
      <xdr:col>2</xdr:col>
      <xdr:colOff>1406525</xdr:colOff>
      <xdr:row>9</xdr:row>
      <xdr:rowOff>31750</xdr:rowOff>
    </xdr:to>
    <xdr:sp macro="" textlink="">
      <xdr:nvSpPr>
        <xdr:cNvPr id="2" name="TextBox 1"/>
        <xdr:cNvSpPr txBox="1"/>
      </xdr:nvSpPr>
      <xdr:spPr>
        <a:xfrm>
          <a:off x="2562225" y="476250"/>
          <a:ext cx="2197100" cy="11747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2018-19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2019-20.</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540808</xdr:colOff>
      <xdr:row>2</xdr:row>
      <xdr:rowOff>147108</xdr:rowOff>
    </xdr:from>
    <xdr:to>
      <xdr:col>6</xdr:col>
      <xdr:colOff>850900</xdr:colOff>
      <xdr:row>9</xdr:row>
      <xdr:rowOff>106892</xdr:rowOff>
    </xdr:to>
    <xdr:sp macro="" textlink="">
      <xdr:nvSpPr>
        <xdr:cNvPr id="2" name="TextBox 1"/>
        <xdr:cNvSpPr txBox="1"/>
      </xdr:nvSpPr>
      <xdr:spPr>
        <a:xfrm>
          <a:off x="5070475" y="517525"/>
          <a:ext cx="2204508" cy="116628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2018-19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2019-20.</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206609</xdr:colOff>
      <xdr:row>16</xdr:row>
      <xdr:rowOff>35019</xdr:rowOff>
    </xdr:from>
    <xdr:to>
      <xdr:col>14</xdr:col>
      <xdr:colOff>359289</xdr:colOff>
      <xdr:row>22</xdr:row>
      <xdr:rowOff>173925</xdr:rowOff>
    </xdr:to>
    <xdr:sp macro="" textlink="">
      <xdr:nvSpPr>
        <xdr:cNvPr id="2" name="TextBox 1"/>
        <xdr:cNvSpPr txBox="1"/>
      </xdr:nvSpPr>
      <xdr:spPr>
        <a:xfrm>
          <a:off x="6168138" y="2735637"/>
          <a:ext cx="3817004" cy="1125023"/>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2018-19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2019-20.</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sfgov.org\con-resources\DOCUME~1\JBullen\LOCALS~1\Temp\notes003EDB\~724763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sfgov.org\con-resources\Users\dmacaulay\AppData\Local\Microsoft\Windows\Temporary%20Internet%20Files\Content.Outlook\TMP4K1MF\Form%202C_1119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muyo/AppData/Local/Microsoft/Windows/Temporary%20Internet%20Files/Content.Outlook/0VUHM1QI/Prop%20J%20Budget%20Instructions%20Form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gov.org\con-resources\BUDGET\2012\Budget%20Instructions\Prop%20J\Prop%20J%20S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gov.org\con-resources\Users\dmacaulay\AppData\Local\Microsoft\Windows\Temporary%20Internet%20Files\Content.Outlook\TMP4K1MF\Budget%20Instruction%20Forms_FINAL%20FY12-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udget%20Instructions\FY12-13%20Budget%20Forms_MBOedits_2011.1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UDGET\2011\Two%20year%20budget\Two-Year%20Budget%20Forms-ACT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gov.org\con-resources\BUDGET\2011\Two%20year%20budget\Two-Year%20Budget%20Forms-ACTI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sfgov.org\con-resources\Users\lily.conover\Desktop\files\PS%20Project%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sfgov.org/DOCUME~1/CCZERW~1.CON/LOCALS~1/Temp/notes9B2956/~46915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sfgov.org\con-resources\DOCUME~1\CCZERW~1.CON\LOCALS~1\Temp\notes9B2956\Form%2010%20-%20Capit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on%20Chan/AppData/Local/Microsoft/Windows/INetCache/Content.Outlook/ZRBSG2H8/FINAL%20Budget%20Forms%20FY%2018-19%20and%2019-20%2012.21.17%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C - Cost Recovery"/>
      <sheetName val="Worksheet_14-15"/>
      <sheetName val="Worksheet_15-16"/>
    </sheetNames>
    <sheetDataSet>
      <sheetData sheetId="0">
        <row r="25">
          <cell r="D25">
            <v>5000</v>
          </cell>
        </row>
        <row r="144">
          <cell r="F144">
            <v>0</v>
          </cell>
        </row>
        <row r="153">
          <cell r="B153">
            <v>0</v>
          </cell>
        </row>
        <row r="161">
          <cell r="B161">
            <v>0</v>
          </cell>
        </row>
        <row r="169">
          <cell r="B169">
            <v>0</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A FAMIS Project Coding"/>
      <sheetName val="8B FAMIS Index Coding"/>
      <sheetName val="Dropdown"/>
      <sheetName val="Prop J Summary"/>
      <sheetName val="Prop J Main Template"/>
      <sheetName val="Prop J Cost Detail"/>
    </sheetNames>
    <sheetDataSet>
      <sheetData sheetId="0"/>
      <sheetData sheetId="1"/>
      <sheetData sheetId="2"/>
      <sheetData sheetId="3"/>
      <sheetData sheetId="4">
        <row r="29">
          <cell r="F29">
            <v>0</v>
          </cell>
          <cell r="G29">
            <v>0</v>
          </cell>
        </row>
        <row r="30">
          <cell r="F30">
            <v>0</v>
          </cell>
          <cell r="G30">
            <v>0</v>
          </cell>
        </row>
        <row r="45">
          <cell r="F45">
            <v>0</v>
          </cell>
          <cell r="G45">
            <v>0</v>
          </cell>
        </row>
        <row r="52">
          <cell r="F52">
            <v>0</v>
          </cell>
          <cell r="G52">
            <v>0</v>
          </cell>
        </row>
      </sheetData>
      <sheetData sheetId="5">
        <row r="6">
          <cell r="G6">
            <v>0</v>
          </cell>
          <cell r="H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Contract Cost Detail"/>
      <sheetName val="Summary"/>
    </sheetNames>
    <sheetDataSet>
      <sheetData sheetId="0" refreshError="1"/>
      <sheetData sheetId="1" refreshError="1">
        <row r="5">
          <cell r="F5">
            <v>20670041</v>
          </cell>
          <cell r="G5">
            <v>20670041</v>
          </cell>
        </row>
        <row r="10">
          <cell r="P10">
            <v>15054.02513089007</v>
          </cell>
          <cell r="Q10">
            <v>18299.235392670136</v>
          </cell>
        </row>
        <row r="11">
          <cell r="P11">
            <v>11965.085026178031</v>
          </cell>
          <cell r="Q11">
            <v>14548.751623036665</v>
          </cell>
        </row>
        <row r="15">
          <cell r="P15">
            <v>6400.5056852356083</v>
          </cell>
          <cell r="Q15">
            <v>7212.1327717068025</v>
          </cell>
        </row>
        <row r="16">
          <cell r="P16">
            <v>5627.9617650471264</v>
          </cell>
          <cell r="Q16">
            <v>6274.1367809214717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2C-Fee Cost Recovery "/>
      <sheetName val="Form 2C-Sample"/>
      <sheetName val="Form 3A-Expenditure Report"/>
      <sheetName val="Form 3B-Children's Services"/>
      <sheetName val="Form 3C-Public Education Fund"/>
      <sheetName val="Form 4-Equipment"/>
      <sheetName val="Form 5-IT (Online)"/>
      <sheetName val="Form 6-Contingency Plan"/>
      <sheetName val="Form 7-Position Changes"/>
      <sheetName val="Form 8-Legislative Changes"/>
      <sheetName val="Form 9-Capital Request (Online)"/>
      <sheetName val="Form 10-One Time Efficiency"/>
      <sheetName val="Form 11A - Contracts Non-IC"/>
      <sheetName val="Form 11B - Contracts ICT"/>
      <sheetName val="FMCS"/>
      <sheetName val="Contact Sheet"/>
      <sheetName val="Prop J - Main Template"/>
      <sheetName val="Prop J Contract Cost Detail"/>
      <sheetName val="Prop J Summary"/>
      <sheetName val="Prop J - Sample"/>
    </sheetNames>
    <sheetDataSet>
      <sheetData sheetId="0"/>
      <sheetData sheetId="1"/>
      <sheetData sheetId="2"/>
      <sheetData sheetId="3">
        <row r="4">
          <cell r="Q4" t="str">
            <v>Yes</v>
          </cell>
        </row>
        <row r="5">
          <cell r="Q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Form (PS)"/>
      <sheetName val="WBS"/>
      <sheetName val="PROJECT Form (original)"/>
      <sheetName val="Source"/>
      <sheetName val="StartEnd Dates"/>
    </sheetNames>
    <sheetDataSet>
      <sheetData sheetId="0"/>
      <sheetData sheetId="1" refreshError="1"/>
      <sheetData sheetId="2" refreshError="1"/>
      <sheetData sheetId="3">
        <row r="1">
          <cell r="A1" t="str">
            <v xml:space="preserve">Capital </v>
          </cell>
          <cell r="B1" t="str">
            <v>Add</v>
          </cell>
          <cell r="C1" t="str">
            <v>Yes</v>
          </cell>
        </row>
        <row r="2">
          <cell r="A2" t="str">
            <v>Maintenance</v>
          </cell>
          <cell r="B2" t="str">
            <v>Delete</v>
          </cell>
          <cell r="C2" t="str">
            <v>No</v>
          </cell>
        </row>
        <row r="3">
          <cell r="A3" t="str">
            <v>Operating</v>
          </cell>
          <cell r="B3" t="str">
            <v>Modify</v>
          </cell>
        </row>
        <row r="4">
          <cell r="A4" t="str">
            <v>Administration</v>
          </cell>
        </row>
        <row r="5">
          <cell r="A5" t="str">
            <v>Technology</v>
          </cell>
        </row>
        <row r="6">
          <cell r="A6" t="str">
            <v>Special Events</v>
          </cell>
        </row>
        <row r="7">
          <cell r="A7" t="str">
            <v>Disaster</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 val="DROP DOWN LIST"/>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ajor Changes Table"/>
      <sheetName val="2A Revenue Report"/>
      <sheetName val="2B Fees &amp; Fines"/>
      <sheetName val="2C Cost Recovery"/>
      <sheetName val="2D Legislative Changes"/>
      <sheetName val="3A Expenditure Report"/>
      <sheetName val="3B IDS  Balancing"/>
      <sheetName val="3C Position Changes"/>
      <sheetName val="4 Equipment &amp; Fleet"/>
      <sheetName val="5 COIT Request (Online)"/>
      <sheetName val="6 Capital Request (Online)"/>
      <sheetName val="7A Contracts Non-ICT"/>
      <sheetName val="7B Contracts ICT"/>
      <sheetName val="8A FAMIS Project Coding"/>
      <sheetName val="8B FAMIS Index Coding"/>
      <sheetName val="8A PS Summary"/>
      <sheetName val="8B Dept Form (PS)"/>
      <sheetName val="8C Fund Form (PS)"/>
      <sheetName val="8D Project Form (PS)"/>
      <sheetName val="8E Project Form (PS) WBS"/>
      <sheetName val="8F Project Example - IT"/>
      <sheetName val="8G Authority Form (PS)"/>
      <sheetName val="8H Agency Form (PS)"/>
      <sheetName val="8I Account Form (PS)"/>
      <sheetName val="8J Transfer In-Out (TRIO) (PS)"/>
      <sheetName val="Dropdown"/>
      <sheetName val="Prop J Summary"/>
      <sheetName val="Prop J Main Template"/>
      <sheetName val="Prop J Cost Detail"/>
      <sheetName val="Prop J Sample"/>
      <sheetName val="Contact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id="1" name="Table1" displayName="Table1" ref="B1:F67" totalsRowShown="0" dataDxfId="6" headerRowBorderDxfId="7" tableBorderDxfId="5">
  <sortState ref="B2:F69">
    <sortCondition ref="C1:C69"/>
  </sortState>
  <tableColumns count="5">
    <tableColumn id="1" name="Dept. #" dataDxfId="4"/>
    <tableColumn id="2" name="Code" dataDxfId="3"/>
    <tableColumn id="3" name="Department Name" dataDxfId="2"/>
    <tableColumn id="4" name="Controller's Office" dataDxfId="1"/>
    <tableColumn id="5" name="Mayor's Offic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6.bin"/><Relationship Id="rId1" Type="http://schemas.openxmlformats.org/officeDocument/2006/relationships/hyperlink" Target="mailto:nataliya.kuzina@sfgov.org" TargetMode="Externa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27.bin"/><Relationship Id="rId4" Type="http://schemas.openxmlformats.org/officeDocument/2006/relationships/comments" Target="../comments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B1:S35"/>
  <sheetViews>
    <sheetView tabSelected="1" zoomScaleNormal="100" zoomScaleSheetLayoutView="90" workbookViewId="0">
      <selection activeCell="J14" sqref="J14"/>
    </sheetView>
  </sheetViews>
  <sheetFormatPr defaultColWidth="9.140625" defaultRowHeight="14.25"/>
  <cols>
    <col min="1" max="1" width="6" style="3" customWidth="1"/>
    <col min="2" max="2" width="20.42578125" style="3" customWidth="1"/>
    <col min="3" max="3" width="12.140625" style="3" customWidth="1"/>
    <col min="4" max="4" width="13.7109375" style="3" customWidth="1"/>
    <col min="5" max="5" width="18.140625" style="3" customWidth="1"/>
    <col min="6" max="6" width="12.140625" style="3" customWidth="1"/>
    <col min="7" max="7" width="19.140625" style="3" customWidth="1"/>
    <col min="8" max="8" width="16.85546875" style="4" customWidth="1"/>
    <col min="9" max="9" width="17.140625" style="3" customWidth="1"/>
    <col min="10" max="10" width="15.28515625" style="3" customWidth="1"/>
    <col min="11" max="11" width="19.140625" style="5" customWidth="1"/>
    <col min="12" max="12" width="13.7109375" style="3" customWidth="1"/>
    <col min="13" max="13" width="17.140625" style="3" customWidth="1"/>
    <col min="14" max="14" width="13.28515625" style="3" customWidth="1"/>
    <col min="15" max="15" width="36.7109375" style="3" customWidth="1"/>
    <col min="16" max="16" width="21.28515625" style="3" customWidth="1"/>
    <col min="17" max="18" width="9.140625" style="3"/>
    <col min="19" max="19" width="0" style="3" hidden="1" customWidth="1"/>
    <col min="20" max="16384" width="9.140625" style="3"/>
  </cols>
  <sheetData>
    <row r="1" spans="2:16" ht="18">
      <c r="B1" s="1" t="s">
        <v>0</v>
      </c>
      <c r="D1" s="2"/>
    </row>
    <row r="2" spans="2:16" ht="18">
      <c r="B2" s="6" t="s">
        <v>1</v>
      </c>
      <c r="C2" s="870" t="s">
        <v>315</v>
      </c>
      <c r="D2" s="7"/>
    </row>
    <row r="4" spans="2:16">
      <c r="B4" s="3" t="s">
        <v>536</v>
      </c>
    </row>
    <row r="5" spans="2:16" ht="15" thickBot="1"/>
    <row r="6" spans="2:16" s="10" customFormat="1" ht="16.5" thickBot="1">
      <c r="B6" s="8" t="s">
        <v>2</v>
      </c>
      <c r="C6" s="8"/>
      <c r="D6" s="8"/>
      <c r="E6" s="8"/>
      <c r="F6" s="8"/>
      <c r="G6" s="9"/>
      <c r="K6" s="11"/>
    </row>
    <row r="7" spans="2:16" s="10" customFormat="1" ht="15.75" thickBot="1">
      <c r="B7" s="10" t="s">
        <v>3</v>
      </c>
      <c r="H7" s="12"/>
      <c r="K7" s="11"/>
    </row>
    <row r="8" spans="2:16" s="18" customFormat="1" ht="69.75" customHeight="1">
      <c r="B8" s="13" t="s">
        <v>439</v>
      </c>
      <c r="C8" s="13" t="s">
        <v>114</v>
      </c>
      <c r="D8" s="13" t="s">
        <v>631</v>
      </c>
      <c r="E8" s="13" t="s">
        <v>567</v>
      </c>
      <c r="F8" s="13" t="s">
        <v>591</v>
      </c>
      <c r="G8" s="13" t="s">
        <v>592</v>
      </c>
      <c r="H8" s="14" t="s">
        <v>593</v>
      </c>
      <c r="I8" s="15" t="s">
        <v>594</v>
      </c>
      <c r="J8" s="16" t="s">
        <v>597</v>
      </c>
      <c r="K8" s="17" t="s">
        <v>595</v>
      </c>
      <c r="L8" s="14" t="s">
        <v>596</v>
      </c>
      <c r="M8" s="15" t="s">
        <v>599</v>
      </c>
      <c r="N8" s="16" t="s">
        <v>601</v>
      </c>
      <c r="O8" s="17" t="s">
        <v>6</v>
      </c>
      <c r="P8" s="17" t="s">
        <v>602</v>
      </c>
    </row>
    <row r="9" spans="2:16" ht="16.5" customHeight="1">
      <c r="B9" s="19"/>
      <c r="C9" s="19"/>
      <c r="D9" s="19"/>
      <c r="E9" s="19"/>
      <c r="F9" s="19"/>
      <c r="G9" s="19"/>
      <c r="H9" s="20"/>
      <c r="I9" s="21"/>
      <c r="J9" s="22"/>
      <c r="K9" s="23"/>
      <c r="L9" s="24"/>
      <c r="M9" s="23"/>
      <c r="N9" s="22"/>
      <c r="O9" s="25"/>
      <c r="P9" s="25"/>
    </row>
    <row r="10" spans="2:16" ht="16.5" customHeight="1">
      <c r="B10" s="19"/>
      <c r="C10" s="19"/>
      <c r="D10" s="19"/>
      <c r="E10" s="19"/>
      <c r="F10" s="19"/>
      <c r="G10" s="19"/>
      <c r="H10" s="20"/>
      <c r="I10" s="21"/>
      <c r="J10" s="22"/>
      <c r="K10" s="23"/>
      <c r="L10" s="24"/>
      <c r="M10" s="23"/>
      <c r="N10" s="22"/>
      <c r="O10" s="25"/>
      <c r="P10" s="25"/>
    </row>
    <row r="11" spans="2:16" ht="16.5" customHeight="1">
      <c r="B11" s="19"/>
      <c r="C11" s="19"/>
      <c r="D11" s="19"/>
      <c r="E11" s="19"/>
      <c r="F11" s="19"/>
      <c r="G11" s="19"/>
      <c r="H11" s="20"/>
      <c r="I11" s="21"/>
      <c r="J11" s="22"/>
      <c r="K11" s="23"/>
      <c r="L11" s="24"/>
      <c r="M11" s="23"/>
      <c r="N11" s="22"/>
      <c r="O11" s="25"/>
      <c r="P11" s="25"/>
    </row>
    <row r="12" spans="2:16" ht="16.5" customHeight="1">
      <c r="B12" s="19"/>
      <c r="C12" s="19"/>
      <c r="D12" s="19"/>
      <c r="E12" s="19"/>
      <c r="F12" s="19"/>
      <c r="G12" s="19"/>
      <c r="H12" s="20"/>
      <c r="I12" s="21"/>
      <c r="J12" s="22"/>
      <c r="K12" s="23"/>
      <c r="L12" s="24"/>
      <c r="M12" s="23"/>
      <c r="N12" s="22"/>
      <c r="O12" s="25"/>
      <c r="P12" s="25"/>
    </row>
    <row r="13" spans="2:16" ht="16.5" customHeight="1">
      <c r="B13" s="19"/>
      <c r="C13" s="19"/>
      <c r="D13" s="19"/>
      <c r="E13" s="19"/>
      <c r="F13" s="19"/>
      <c r="G13" s="19"/>
      <c r="H13" s="20"/>
      <c r="I13" s="21"/>
      <c r="J13" s="22"/>
      <c r="K13" s="23"/>
      <c r="L13" s="24"/>
      <c r="M13" s="23"/>
      <c r="N13" s="22"/>
      <c r="O13" s="25"/>
      <c r="P13" s="25"/>
    </row>
    <row r="14" spans="2:16" ht="16.5" customHeight="1">
      <c r="B14" s="19"/>
      <c r="C14" s="19"/>
      <c r="D14" s="19"/>
      <c r="E14" s="19"/>
      <c r="F14" s="19"/>
      <c r="G14" s="19"/>
      <c r="H14" s="20"/>
      <c r="I14" s="21"/>
      <c r="J14" s="22"/>
      <c r="K14" s="23"/>
      <c r="L14" s="24"/>
      <c r="M14" s="23"/>
      <c r="N14" s="22"/>
      <c r="O14" s="25"/>
      <c r="P14" s="25"/>
    </row>
    <row r="15" spans="2:16" ht="16.5" customHeight="1">
      <c r="B15" s="19"/>
      <c r="C15" s="19"/>
      <c r="D15" s="19"/>
      <c r="E15" s="19"/>
      <c r="F15" s="19"/>
      <c r="G15" s="19"/>
      <c r="H15" s="20"/>
      <c r="I15" s="21"/>
      <c r="J15" s="22"/>
      <c r="K15" s="23"/>
      <c r="L15" s="24"/>
      <c r="M15" s="23"/>
      <c r="N15" s="22"/>
      <c r="O15" s="25"/>
      <c r="P15" s="25"/>
    </row>
    <row r="16" spans="2:16" ht="16.5" customHeight="1">
      <c r="B16" s="19"/>
      <c r="C16" s="19"/>
      <c r="D16" s="19"/>
      <c r="E16" s="19"/>
      <c r="F16" s="19"/>
      <c r="G16" s="19"/>
      <c r="H16" s="20"/>
      <c r="I16" s="21"/>
      <c r="J16" s="22"/>
      <c r="K16" s="23"/>
      <c r="L16" s="24"/>
      <c r="M16" s="23"/>
      <c r="N16" s="22"/>
      <c r="O16" s="25"/>
      <c r="P16" s="25"/>
    </row>
    <row r="17" spans="2:19" ht="16.5" customHeight="1" thickBot="1">
      <c r="B17" s="19"/>
      <c r="C17" s="19"/>
      <c r="D17" s="19"/>
      <c r="E17" s="19"/>
      <c r="F17" s="19"/>
      <c r="G17" s="19"/>
      <c r="H17" s="20"/>
      <c r="I17" s="26"/>
      <c r="J17" s="27"/>
      <c r="K17" s="23"/>
      <c r="L17" s="24"/>
      <c r="M17" s="28"/>
      <c r="N17" s="27"/>
      <c r="O17" s="25"/>
      <c r="P17" s="25"/>
    </row>
    <row r="18" spans="2:19" s="10" customFormat="1" ht="15">
      <c r="H18" s="12"/>
      <c r="K18" s="11"/>
    </row>
    <row r="19" spans="2:19" s="10" customFormat="1" ht="15.75" thickBot="1">
      <c r="H19" s="12"/>
      <c r="K19" s="11"/>
    </row>
    <row r="20" spans="2:19" s="10" customFormat="1" ht="16.5" thickBot="1">
      <c r="B20" s="8" t="s">
        <v>4</v>
      </c>
      <c r="C20" s="29"/>
      <c r="D20" s="8"/>
      <c r="E20" s="8"/>
      <c r="F20" s="9"/>
      <c r="H20" s="12"/>
      <c r="K20" s="11"/>
    </row>
    <row r="21" spans="2:19" s="10" customFormat="1" ht="15.75" customHeight="1" thickBot="1">
      <c r="B21" s="10" t="s">
        <v>5</v>
      </c>
      <c r="H21" s="12"/>
      <c r="K21" s="11"/>
    </row>
    <row r="22" spans="2:19" s="18" customFormat="1" ht="60">
      <c r="B22" s="13" t="s">
        <v>439</v>
      </c>
      <c r="C22" s="13" t="s">
        <v>114</v>
      </c>
      <c r="D22" s="13" t="s">
        <v>632</v>
      </c>
      <c r="E22" s="13" t="s">
        <v>537</v>
      </c>
      <c r="F22" s="13" t="s">
        <v>591</v>
      </c>
      <c r="G22" s="13" t="s">
        <v>553</v>
      </c>
      <c r="H22" s="14" t="s">
        <v>593</v>
      </c>
      <c r="I22" s="15" t="s">
        <v>1113</v>
      </c>
      <c r="J22" s="16" t="s">
        <v>552</v>
      </c>
      <c r="K22" s="17" t="s">
        <v>598</v>
      </c>
      <c r="L22" s="14" t="s">
        <v>596</v>
      </c>
      <c r="M22" s="15" t="s">
        <v>600</v>
      </c>
      <c r="N22" s="16" t="s">
        <v>601</v>
      </c>
      <c r="O22" s="17" t="s">
        <v>6</v>
      </c>
      <c r="P22" s="17" t="s">
        <v>602</v>
      </c>
    </row>
    <row r="23" spans="2:19" ht="16.5" customHeight="1">
      <c r="B23" s="19"/>
      <c r="C23" s="19"/>
      <c r="D23" s="19"/>
      <c r="E23" s="19"/>
      <c r="F23" s="19"/>
      <c r="G23" s="19"/>
      <c r="H23" s="20"/>
      <c r="I23" s="30"/>
      <c r="J23" s="31"/>
      <c r="K23" s="32"/>
      <c r="L23" s="20"/>
      <c r="M23" s="30"/>
      <c r="N23" s="31"/>
      <c r="O23" s="25"/>
      <c r="P23" s="25"/>
      <c r="S23" s="3" t="s">
        <v>603</v>
      </c>
    </row>
    <row r="24" spans="2:19" ht="16.5" customHeight="1">
      <c r="B24" s="19"/>
      <c r="C24" s="19"/>
      <c r="D24" s="19"/>
      <c r="E24" s="19"/>
      <c r="F24" s="19"/>
      <c r="G24" s="19"/>
      <c r="H24" s="20"/>
      <c r="I24" s="30"/>
      <c r="J24" s="31"/>
      <c r="K24" s="32"/>
      <c r="L24" s="20"/>
      <c r="M24" s="30"/>
      <c r="N24" s="31"/>
      <c r="O24" s="25"/>
      <c r="P24" s="25"/>
      <c r="S24" s="3" t="s">
        <v>604</v>
      </c>
    </row>
    <row r="25" spans="2:19" ht="16.5" customHeight="1">
      <c r="B25" s="19"/>
      <c r="C25" s="19"/>
      <c r="D25" s="19"/>
      <c r="E25" s="19"/>
      <c r="F25" s="19"/>
      <c r="G25" s="19"/>
      <c r="H25" s="20"/>
      <c r="I25" s="30"/>
      <c r="J25" s="31"/>
      <c r="K25" s="32"/>
      <c r="L25" s="20"/>
      <c r="M25" s="30"/>
      <c r="N25" s="31"/>
      <c r="O25" s="25"/>
      <c r="P25" s="25"/>
    </row>
    <row r="26" spans="2:19" ht="16.5" customHeight="1">
      <c r="B26" s="19"/>
      <c r="C26" s="19"/>
      <c r="D26" s="19"/>
      <c r="E26" s="19"/>
      <c r="F26" s="19"/>
      <c r="G26" s="19"/>
      <c r="H26" s="20"/>
      <c r="I26" s="30"/>
      <c r="J26" s="31"/>
      <c r="K26" s="32"/>
      <c r="L26" s="20"/>
      <c r="M26" s="30"/>
      <c r="N26" s="31"/>
      <c r="O26" s="25"/>
      <c r="P26" s="25"/>
    </row>
    <row r="27" spans="2:19" ht="16.5" customHeight="1">
      <c r="B27" s="19"/>
      <c r="C27" s="19"/>
      <c r="D27" s="19"/>
      <c r="E27" s="19"/>
      <c r="F27" s="19"/>
      <c r="G27" s="19"/>
      <c r="H27" s="20"/>
      <c r="I27" s="30"/>
      <c r="J27" s="31"/>
      <c r="K27" s="32"/>
      <c r="L27" s="20"/>
      <c r="M27" s="30"/>
      <c r="N27" s="31"/>
      <c r="O27" s="25"/>
      <c r="P27" s="25"/>
    </row>
    <row r="28" spans="2:19" ht="16.5" customHeight="1">
      <c r="B28" s="19"/>
      <c r="C28" s="19"/>
      <c r="D28" s="19"/>
      <c r="E28" s="19"/>
      <c r="F28" s="19"/>
      <c r="G28" s="19"/>
      <c r="H28" s="20"/>
      <c r="I28" s="30"/>
      <c r="J28" s="31"/>
      <c r="K28" s="32"/>
      <c r="L28" s="20"/>
      <c r="M28" s="30"/>
      <c r="N28" s="31"/>
      <c r="O28" s="25"/>
      <c r="P28" s="25"/>
    </row>
    <row r="29" spans="2:19" ht="16.5" customHeight="1">
      <c r="B29" s="19"/>
      <c r="C29" s="19"/>
      <c r="D29" s="19"/>
      <c r="E29" s="19"/>
      <c r="F29" s="19"/>
      <c r="G29" s="19"/>
      <c r="H29" s="20"/>
      <c r="I29" s="30"/>
      <c r="J29" s="31"/>
      <c r="K29" s="32"/>
      <c r="L29" s="20"/>
      <c r="M29" s="30"/>
      <c r="N29" s="31"/>
      <c r="O29" s="25"/>
      <c r="P29" s="25"/>
    </row>
    <row r="30" spans="2:19" ht="16.5" customHeight="1">
      <c r="B30" s="19"/>
      <c r="C30" s="19"/>
      <c r="D30" s="19"/>
      <c r="E30" s="19"/>
      <c r="F30" s="19"/>
      <c r="G30" s="19"/>
      <c r="H30" s="20"/>
      <c r="I30" s="30"/>
      <c r="J30" s="31"/>
      <c r="K30" s="32"/>
      <c r="L30" s="20"/>
      <c r="M30" s="30"/>
      <c r="N30" s="31"/>
      <c r="O30" s="25"/>
      <c r="P30" s="25"/>
    </row>
    <row r="31" spans="2:19" ht="16.5" customHeight="1">
      <c r="B31" s="19"/>
      <c r="C31" s="19"/>
      <c r="D31" s="19"/>
      <c r="E31" s="19"/>
      <c r="F31" s="19"/>
      <c r="G31" s="19"/>
      <c r="H31" s="20"/>
      <c r="I31" s="30"/>
      <c r="J31" s="31"/>
      <c r="K31" s="32"/>
      <c r="L31" s="20"/>
      <c r="M31" s="30"/>
      <c r="N31" s="31"/>
      <c r="O31" s="25"/>
      <c r="P31" s="25"/>
    </row>
    <row r="32" spans="2:19" ht="16.5" customHeight="1">
      <c r="B32" s="19"/>
      <c r="C32" s="19"/>
      <c r="D32" s="19"/>
      <c r="E32" s="19"/>
      <c r="F32" s="19"/>
      <c r="G32" s="19"/>
      <c r="H32" s="20"/>
      <c r="I32" s="30"/>
      <c r="J32" s="31"/>
      <c r="K32" s="32"/>
      <c r="L32" s="20"/>
      <c r="M32" s="30"/>
      <c r="N32" s="31"/>
      <c r="O32" s="25"/>
      <c r="P32" s="25"/>
    </row>
    <row r="33" spans="2:16" ht="16.5" customHeight="1" thickBot="1">
      <c r="B33" s="19"/>
      <c r="C33" s="19"/>
      <c r="D33" s="19"/>
      <c r="E33" s="19"/>
      <c r="F33" s="19"/>
      <c r="G33" s="19"/>
      <c r="H33" s="20"/>
      <c r="I33" s="33"/>
      <c r="J33" s="34"/>
      <c r="K33" s="32"/>
      <c r="L33" s="20"/>
      <c r="M33" s="33"/>
      <c r="N33" s="34"/>
      <c r="O33" s="25"/>
      <c r="P33" s="25"/>
    </row>
    <row r="34" spans="2:16" ht="16.5" customHeight="1">
      <c r="H34" s="3"/>
      <c r="K34" s="3"/>
    </row>
    <row r="35" spans="2:16" ht="15">
      <c r="C35" s="35"/>
      <c r="H35" s="3"/>
      <c r="K35" s="3"/>
    </row>
  </sheetData>
  <dataValidations count="1">
    <dataValidation type="list" allowBlank="1" showInputMessage="1" showErrorMessage="1" sqref="P9:P17 P23:P33">
      <formula1>$S$23:$S$24</formula1>
    </dataValidation>
  </dataValidations>
  <pageMargins left="0.16" right="0.16" top="0.77" bottom="0.71" header="0.5" footer="0.5"/>
  <pageSetup paperSize="5" scale="6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Dropdown!$G$2:$G$55</xm:f>
          </x14:formula1>
          <xm:sqref>C2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zoomScale="60" zoomScaleNormal="100" workbookViewId="0">
      <selection activeCell="F5" sqref="F5"/>
    </sheetView>
  </sheetViews>
  <sheetFormatPr defaultColWidth="9.140625" defaultRowHeight="20.25"/>
  <cols>
    <col min="1" max="1" width="4.7109375" style="262" customWidth="1"/>
    <col min="2" max="16384" width="9.140625" style="262"/>
  </cols>
  <sheetData>
    <row r="2" spans="2:3">
      <c r="B2" s="83" t="s">
        <v>120</v>
      </c>
    </row>
    <row r="3" spans="2:3">
      <c r="B3" s="83"/>
    </row>
    <row r="5" spans="2:3">
      <c r="B5" s="262" t="s">
        <v>119</v>
      </c>
    </row>
    <row r="6" spans="2:3">
      <c r="C6" s="263"/>
    </row>
  </sheetData>
  <pageMargins left="0.37" right="0.2" top="0.28999999999999998" bottom="0.24" header="0.17"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topLeftCell="B1" zoomScale="60" zoomScaleNormal="100" workbookViewId="0">
      <selection activeCell="I14" sqref="I14"/>
    </sheetView>
  </sheetViews>
  <sheetFormatPr defaultColWidth="9.140625" defaultRowHeight="20.25"/>
  <cols>
    <col min="1" max="1" width="4.7109375" style="262" customWidth="1"/>
    <col min="2" max="16384" width="9.140625" style="262"/>
  </cols>
  <sheetData>
    <row r="2" spans="2:3">
      <c r="B2" s="83" t="s">
        <v>137</v>
      </c>
    </row>
    <row r="3" spans="2:3">
      <c r="B3" s="83"/>
    </row>
    <row r="5" spans="2:3">
      <c r="B5" s="262" t="s">
        <v>136</v>
      </c>
    </row>
    <row r="6" spans="2:3">
      <c r="C6" s="263"/>
    </row>
  </sheetData>
  <pageMargins left="0.37" right="0.2" top="0.28999999999999998" bottom="0.24" header="0.17"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G19"/>
  <sheetViews>
    <sheetView showGridLines="0" topLeftCell="Q1" zoomScaleNormal="100" zoomScaleSheetLayoutView="55" workbookViewId="0">
      <selection activeCell="B1" sqref="B1"/>
    </sheetView>
  </sheetViews>
  <sheetFormatPr defaultRowHeight="15"/>
  <cols>
    <col min="1" max="1" width="3.5703125" customWidth="1"/>
    <col min="2" max="2" width="35" customWidth="1"/>
    <col min="5" max="5" width="33.140625" bestFit="1" customWidth="1"/>
    <col min="8" max="8" width="23.28515625" bestFit="1" customWidth="1"/>
    <col min="9" max="9" width="10.28515625" customWidth="1"/>
    <col min="10" max="10" width="10" customWidth="1"/>
    <col min="12" max="12" width="23.85546875" bestFit="1" customWidth="1"/>
    <col min="13" max="13" width="14.42578125" bestFit="1" customWidth="1"/>
    <col min="14" max="14" width="13.28515625" bestFit="1" customWidth="1"/>
    <col min="15" max="15" width="10.5703125" customWidth="1"/>
    <col min="16" max="16" width="13.42578125" bestFit="1" customWidth="1"/>
    <col min="17" max="17" width="35.7109375" bestFit="1" customWidth="1"/>
    <col min="18" max="18" width="8.28515625" customWidth="1"/>
    <col min="19" max="20" width="12.85546875" bestFit="1" customWidth="1"/>
    <col min="22" max="22" width="14" customWidth="1"/>
    <col min="24" max="24" width="21.7109375" customWidth="1"/>
    <col min="25" max="25" width="11.85546875" customWidth="1"/>
    <col min="26" max="26" width="27" bestFit="1" customWidth="1"/>
    <col min="28" max="28" width="19.7109375" bestFit="1" customWidth="1"/>
    <col min="29" max="29" width="14.28515625" customWidth="1"/>
    <col min="30" max="30" width="17.42578125" customWidth="1"/>
    <col min="31" max="31" width="20" customWidth="1"/>
    <col min="33" max="33" width="14.42578125" customWidth="1"/>
  </cols>
  <sheetData>
    <row r="1" spans="2:33" ht="18.75" customHeight="1"/>
    <row r="2" spans="2:33" ht="18">
      <c r="B2" s="258" t="s">
        <v>541</v>
      </c>
      <c r="C2" s="256"/>
      <c r="D2" s="258"/>
      <c r="E2" s="256"/>
      <c r="F2" s="256"/>
      <c r="G2" s="256"/>
      <c r="H2" s="256"/>
      <c r="I2" s="256"/>
      <c r="J2" s="256"/>
      <c r="K2" s="256"/>
      <c r="L2" s="256"/>
      <c r="M2" s="256"/>
      <c r="N2" s="256"/>
      <c r="O2" s="256"/>
      <c r="P2" s="256"/>
      <c r="Q2" s="256"/>
      <c r="R2" s="256"/>
      <c r="S2" s="256"/>
      <c r="T2" s="256"/>
      <c r="U2" s="256"/>
      <c r="V2" s="340"/>
      <c r="W2" s="341"/>
      <c r="X2" s="340"/>
      <c r="Y2" s="340"/>
      <c r="Z2" s="340"/>
      <c r="AA2" s="341"/>
      <c r="AB2" s="340"/>
      <c r="AC2" s="340"/>
      <c r="AD2" s="340"/>
      <c r="AE2" s="340"/>
      <c r="AF2" s="340"/>
      <c r="AG2" s="256"/>
    </row>
    <row r="3" spans="2:33" ht="15.75">
      <c r="B3" s="339" t="s">
        <v>1</v>
      </c>
      <c r="C3" s="873" t="s">
        <v>315</v>
      </c>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row>
    <row r="4" spans="2:33" ht="15.75" thickBot="1">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row>
    <row r="5" spans="2:33" ht="15.75" thickBot="1">
      <c r="B5" s="335" t="s">
        <v>190</v>
      </c>
      <c r="C5" s="334"/>
      <c r="D5" s="334"/>
      <c r="E5" s="334"/>
      <c r="F5" s="334"/>
      <c r="G5" s="334"/>
      <c r="H5" s="334"/>
      <c r="I5" s="334"/>
      <c r="J5" s="334"/>
      <c r="K5" s="334"/>
      <c r="L5" s="334"/>
      <c r="M5" s="334"/>
      <c r="N5" s="334"/>
      <c r="O5" s="334"/>
      <c r="P5" s="334"/>
      <c r="Q5" s="334"/>
      <c r="R5" s="334"/>
      <c r="S5" s="334"/>
      <c r="T5" s="334"/>
      <c r="U5" s="334"/>
      <c r="V5" s="1308" t="s">
        <v>667</v>
      </c>
      <c r="W5" s="1309"/>
      <c r="X5" s="1309"/>
      <c r="Y5" s="1310"/>
      <c r="Z5" s="1308" t="s">
        <v>577</v>
      </c>
      <c r="AA5" s="1309"/>
      <c r="AB5" s="1309"/>
      <c r="AC5" s="1310"/>
      <c r="AD5" s="1285" t="s">
        <v>179</v>
      </c>
      <c r="AE5" s="1286"/>
      <c r="AF5" s="1286"/>
      <c r="AG5" s="1287"/>
    </row>
    <row r="6" spans="2:33" ht="15" customHeight="1">
      <c r="B6" s="1288" t="s">
        <v>178</v>
      </c>
      <c r="C6" s="1290" t="s">
        <v>177</v>
      </c>
      <c r="D6" s="1290" t="s">
        <v>665</v>
      </c>
      <c r="E6" s="1290" t="s">
        <v>176</v>
      </c>
      <c r="F6" s="1283" t="s">
        <v>8</v>
      </c>
      <c r="G6" s="1283" t="s">
        <v>696</v>
      </c>
      <c r="H6" s="1283" t="s">
        <v>685</v>
      </c>
      <c r="I6" s="1283" t="s">
        <v>711</v>
      </c>
      <c r="J6" s="1283" t="s">
        <v>687</v>
      </c>
      <c r="K6" s="1283" t="s">
        <v>717</v>
      </c>
      <c r="L6" s="1283" t="s">
        <v>718</v>
      </c>
      <c r="M6" s="1283" t="s">
        <v>690</v>
      </c>
      <c r="N6" s="1283" t="s">
        <v>719</v>
      </c>
      <c r="O6" s="1283" t="s">
        <v>692</v>
      </c>
      <c r="P6" s="1283" t="s">
        <v>693</v>
      </c>
      <c r="Q6" s="1290" t="s">
        <v>175</v>
      </c>
      <c r="R6" s="1290" t="s">
        <v>174</v>
      </c>
      <c r="S6" s="1311" t="s">
        <v>173</v>
      </c>
      <c r="T6" s="1312"/>
      <c r="U6" s="1313"/>
      <c r="V6" s="1294" t="s">
        <v>172</v>
      </c>
      <c r="W6" s="1296" t="s">
        <v>169</v>
      </c>
      <c r="X6" s="1302" t="s">
        <v>171</v>
      </c>
      <c r="Y6" s="1306" t="s">
        <v>167</v>
      </c>
      <c r="Z6" s="1315" t="s">
        <v>170</v>
      </c>
      <c r="AA6" s="1302" t="s">
        <v>169</v>
      </c>
      <c r="AB6" s="1304" t="s">
        <v>168</v>
      </c>
      <c r="AC6" s="1306" t="s">
        <v>167</v>
      </c>
      <c r="AD6" s="1300" t="s">
        <v>166</v>
      </c>
      <c r="AE6" s="1298" t="s">
        <v>165</v>
      </c>
      <c r="AF6" s="1298" t="s">
        <v>164</v>
      </c>
      <c r="AG6" s="1292" t="s">
        <v>163</v>
      </c>
    </row>
    <row r="7" spans="2:33" ht="29.25" thickBot="1">
      <c r="B7" s="1289"/>
      <c r="C7" s="1291"/>
      <c r="D7" s="1291"/>
      <c r="E7" s="1291"/>
      <c r="F7" s="1284"/>
      <c r="G7" s="1284"/>
      <c r="H7" s="1284"/>
      <c r="I7" s="1284"/>
      <c r="J7" s="1284"/>
      <c r="K7" s="1284"/>
      <c r="L7" s="1284"/>
      <c r="M7" s="1284"/>
      <c r="N7" s="1284"/>
      <c r="O7" s="1284"/>
      <c r="P7" s="1284"/>
      <c r="Q7" s="1291"/>
      <c r="R7" s="1291"/>
      <c r="S7" s="1165" t="s">
        <v>162</v>
      </c>
      <c r="T7" s="1166" t="s">
        <v>161</v>
      </c>
      <c r="U7" s="1167" t="s">
        <v>160</v>
      </c>
      <c r="V7" s="1295"/>
      <c r="W7" s="1297"/>
      <c r="X7" s="1303"/>
      <c r="Y7" s="1307"/>
      <c r="Z7" s="1316"/>
      <c r="AA7" s="1303"/>
      <c r="AB7" s="1305"/>
      <c r="AC7" s="1307"/>
      <c r="AD7" s="1301"/>
      <c r="AE7" s="1299"/>
      <c r="AF7" s="1299"/>
      <c r="AG7" s="1293"/>
    </row>
    <row r="8" spans="2:33" ht="19.5" customHeight="1">
      <c r="B8" s="1168" t="s">
        <v>1219</v>
      </c>
      <c r="C8" s="1037" t="s">
        <v>18</v>
      </c>
      <c r="D8" s="1037" t="s">
        <v>18</v>
      </c>
      <c r="E8" s="1169" t="s">
        <v>1220</v>
      </c>
      <c r="F8" s="1108" t="s">
        <v>8</v>
      </c>
      <c r="G8" s="1108" t="s">
        <v>1147</v>
      </c>
      <c r="H8" s="1108" t="s">
        <v>1148</v>
      </c>
      <c r="I8" s="1108" t="s">
        <v>1147</v>
      </c>
      <c r="J8" s="1108" t="s">
        <v>970</v>
      </c>
      <c r="K8" s="1108" t="s">
        <v>1149</v>
      </c>
      <c r="L8" s="1108" t="s">
        <v>1217</v>
      </c>
      <c r="M8" s="1108" t="s">
        <v>1150</v>
      </c>
      <c r="N8" s="1108" t="s">
        <v>1218</v>
      </c>
      <c r="O8" s="1108" t="s">
        <v>823</v>
      </c>
      <c r="P8" s="1108" t="s">
        <v>1218</v>
      </c>
      <c r="Q8" s="1036" t="s">
        <v>1221</v>
      </c>
      <c r="R8" s="1058"/>
      <c r="S8" s="1038">
        <v>39427</v>
      </c>
      <c r="T8" s="1038">
        <v>43444</v>
      </c>
      <c r="U8" s="1170">
        <v>6</v>
      </c>
      <c r="V8" s="1039">
        <v>482875</v>
      </c>
      <c r="W8" s="1059">
        <v>1</v>
      </c>
      <c r="X8" s="1058">
        <f>V8*W8</f>
        <v>482875</v>
      </c>
      <c r="Y8" s="1171"/>
      <c r="Z8" s="1159">
        <v>0</v>
      </c>
      <c r="AA8" s="1059"/>
      <c r="AB8" s="1058">
        <v>0</v>
      </c>
      <c r="AC8" s="1172"/>
      <c r="AD8" s="1162">
        <f>Z8-V8</f>
        <v>-482875</v>
      </c>
      <c r="AE8" s="1041">
        <f>AB8-X8</f>
        <v>-482875</v>
      </c>
      <c r="AF8" s="1173">
        <v>0</v>
      </c>
      <c r="AG8" s="1174"/>
    </row>
    <row r="9" spans="2:33" ht="28.5">
      <c r="B9" s="1175" t="s">
        <v>1219</v>
      </c>
      <c r="C9" s="1053" t="s">
        <v>18</v>
      </c>
      <c r="D9" s="1053" t="s">
        <v>18</v>
      </c>
      <c r="E9" s="1176" t="s">
        <v>1220</v>
      </c>
      <c r="F9" s="1098" t="s">
        <v>8</v>
      </c>
      <c r="G9" s="1098" t="s">
        <v>1147</v>
      </c>
      <c r="H9" s="1098" t="s">
        <v>1148</v>
      </c>
      <c r="I9" s="1098" t="s">
        <v>1147</v>
      </c>
      <c r="J9" s="1098" t="s">
        <v>970</v>
      </c>
      <c r="K9" s="1098" t="s">
        <v>1149</v>
      </c>
      <c r="L9" s="1098" t="s">
        <v>1217</v>
      </c>
      <c r="M9" s="1098" t="s">
        <v>1150</v>
      </c>
      <c r="N9" s="1098" t="s">
        <v>1218</v>
      </c>
      <c r="O9" s="1098" t="s">
        <v>823</v>
      </c>
      <c r="P9" s="1098" t="s">
        <v>1218</v>
      </c>
      <c r="Q9" s="1053" t="s">
        <v>1222</v>
      </c>
      <c r="R9" s="1054"/>
      <c r="S9" s="1049">
        <v>39427</v>
      </c>
      <c r="T9" s="1049">
        <v>43444</v>
      </c>
      <c r="U9" s="1177">
        <v>6</v>
      </c>
      <c r="V9" s="1063">
        <v>662004</v>
      </c>
      <c r="W9" s="1055">
        <v>1</v>
      </c>
      <c r="X9" s="1057">
        <f>V9*W9</f>
        <v>662004</v>
      </c>
      <c r="Y9" s="1178"/>
      <c r="Z9" s="1160">
        <v>662004</v>
      </c>
      <c r="AA9" s="1055">
        <v>1</v>
      </c>
      <c r="AB9" s="1054">
        <v>662004</v>
      </c>
      <c r="AC9" s="1179"/>
      <c r="AD9" s="1163">
        <f>Z9-V9</f>
        <v>0</v>
      </c>
      <c r="AE9" s="1056">
        <f>AB9-X9</f>
        <v>0</v>
      </c>
      <c r="AF9" s="1180">
        <v>0</v>
      </c>
      <c r="AG9" s="1181"/>
    </row>
    <row r="10" spans="2:33" ht="29.25" thickBot="1">
      <c r="B10" s="1182" t="s">
        <v>1268</v>
      </c>
      <c r="C10" s="1042" t="s">
        <v>18</v>
      </c>
      <c r="D10" s="1042" t="s">
        <v>225</v>
      </c>
      <c r="E10" s="1183" t="s">
        <v>1269</v>
      </c>
      <c r="F10" s="1101" t="s">
        <v>8</v>
      </c>
      <c r="G10" s="1101" t="s">
        <v>1147</v>
      </c>
      <c r="H10" s="1101" t="s">
        <v>1148</v>
      </c>
      <c r="I10" s="1101" t="s">
        <v>1147</v>
      </c>
      <c r="J10" s="1101" t="s">
        <v>970</v>
      </c>
      <c r="K10" s="1101" t="s">
        <v>1149</v>
      </c>
      <c r="L10" s="1101" t="s">
        <v>1217</v>
      </c>
      <c r="M10" s="1101" t="s">
        <v>1150</v>
      </c>
      <c r="N10" s="1101" t="s">
        <v>1218</v>
      </c>
      <c r="O10" s="1101" t="s">
        <v>823</v>
      </c>
      <c r="P10" s="1101" t="s">
        <v>1218</v>
      </c>
      <c r="Q10" s="1042" t="s">
        <v>1270</v>
      </c>
      <c r="R10" s="1060"/>
      <c r="S10" s="1050">
        <v>43466</v>
      </c>
      <c r="T10" s="1050">
        <v>46021</v>
      </c>
      <c r="U10" s="1184">
        <v>7</v>
      </c>
      <c r="V10" s="1043">
        <v>0</v>
      </c>
      <c r="W10" s="1061"/>
      <c r="X10" s="1062">
        <v>0</v>
      </c>
      <c r="Y10" s="1185"/>
      <c r="Z10" s="1161">
        <v>2000000</v>
      </c>
      <c r="AA10" s="1061">
        <v>1</v>
      </c>
      <c r="AB10" s="1060">
        <v>2000000</v>
      </c>
      <c r="AC10" s="1186"/>
      <c r="AD10" s="1164">
        <f>Z10-V10</f>
        <v>2000000</v>
      </c>
      <c r="AE10" s="1158">
        <f>AB10-X10</f>
        <v>2000000</v>
      </c>
      <c r="AF10" s="1187">
        <v>0</v>
      </c>
      <c r="AG10" s="1188"/>
    </row>
    <row r="11" spans="2:33" ht="15.75" thickBot="1">
      <c r="B11" s="3"/>
      <c r="C11" s="3"/>
      <c r="D11" s="3"/>
      <c r="E11" s="3"/>
      <c r="F11" s="3"/>
      <c r="G11" s="3"/>
      <c r="H11" s="3"/>
      <c r="I11" s="3"/>
      <c r="J11" s="3"/>
      <c r="K11" s="3"/>
      <c r="L11" s="3"/>
      <c r="M11" s="3"/>
      <c r="N11" s="3"/>
      <c r="O11" s="3"/>
      <c r="P11" s="3"/>
      <c r="Q11" s="3"/>
      <c r="R11" s="3"/>
      <c r="S11" s="3"/>
      <c r="T11" s="3"/>
      <c r="U11" s="3"/>
      <c r="V11" s="1189">
        <f>SUM(V8:V10)</f>
        <v>1144879</v>
      </c>
      <c r="W11" s="1190"/>
      <c r="X11" s="1189">
        <f>SUM(X8:X10)</f>
        <v>1144879</v>
      </c>
      <c r="Y11" s="1191">
        <v>0</v>
      </c>
      <c r="Z11" s="1189">
        <f>SUM(Z8:Z10)</f>
        <v>2662004</v>
      </c>
      <c r="AA11" s="1190"/>
      <c r="AB11" s="1189">
        <f>SUM(AB8:AB10)</f>
        <v>2662004</v>
      </c>
      <c r="AC11" s="1192">
        <v>0</v>
      </c>
      <c r="AD11" s="1189">
        <f>SUM(AD8:AD10)</f>
        <v>1517125</v>
      </c>
      <c r="AE11" s="1189">
        <f>SUM(AE8:AE10)</f>
        <v>1517125</v>
      </c>
      <c r="AF11" s="1192">
        <v>0</v>
      </c>
      <c r="AG11" s="1193"/>
    </row>
    <row r="12" spans="2:33">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8"/>
      <c r="AD12" s="336"/>
      <c r="AE12" s="336"/>
      <c r="AF12" s="336"/>
      <c r="AG12" s="336"/>
    </row>
    <row r="13" spans="2:33" ht="15.75" thickBot="1">
      <c r="B13" s="336"/>
      <c r="C13" s="336"/>
      <c r="D13" s="337"/>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row>
    <row r="14" spans="2:33" ht="15.75" thickBot="1">
      <c r="B14" s="335" t="s">
        <v>669</v>
      </c>
      <c r="C14" s="334"/>
      <c r="D14" s="334"/>
      <c r="E14" s="334"/>
      <c r="F14" s="334"/>
      <c r="G14" s="334"/>
      <c r="H14" s="334"/>
      <c r="I14" s="334"/>
      <c r="J14" s="334"/>
      <c r="K14" s="334"/>
      <c r="L14" s="334"/>
      <c r="M14" s="334"/>
      <c r="N14" s="334"/>
      <c r="O14" s="334"/>
      <c r="P14" s="334"/>
      <c r="Q14" s="334"/>
      <c r="R14" s="334"/>
      <c r="S14" s="334"/>
      <c r="T14" s="334"/>
      <c r="U14" s="334"/>
      <c r="V14" s="1308" t="s">
        <v>577</v>
      </c>
      <c r="W14" s="1309"/>
      <c r="X14" s="1309"/>
      <c r="Y14" s="1310"/>
      <c r="Z14" s="1308" t="s">
        <v>668</v>
      </c>
      <c r="AA14" s="1309"/>
      <c r="AB14" s="1309"/>
      <c r="AC14" s="1310"/>
      <c r="AD14" s="1285" t="s">
        <v>179</v>
      </c>
      <c r="AE14" s="1286"/>
      <c r="AF14" s="1286"/>
      <c r="AG14" s="1287"/>
    </row>
    <row r="15" spans="2:33" ht="15" customHeight="1">
      <c r="B15" s="1288" t="s">
        <v>178</v>
      </c>
      <c r="C15" s="1290" t="s">
        <v>177</v>
      </c>
      <c r="D15" s="1290" t="s">
        <v>666</v>
      </c>
      <c r="E15" s="1290" t="s">
        <v>176</v>
      </c>
      <c r="F15" s="1283" t="s">
        <v>8</v>
      </c>
      <c r="G15" s="1283" t="s">
        <v>696</v>
      </c>
      <c r="H15" s="1283" t="s">
        <v>685</v>
      </c>
      <c r="I15" s="1283" t="s">
        <v>711</v>
      </c>
      <c r="J15" s="1283" t="s">
        <v>687</v>
      </c>
      <c r="K15" s="1283" t="s">
        <v>717</v>
      </c>
      <c r="L15" s="1283" t="s">
        <v>718</v>
      </c>
      <c r="M15" s="1283" t="s">
        <v>690</v>
      </c>
      <c r="N15" s="1283" t="s">
        <v>719</v>
      </c>
      <c r="O15" s="1283" t="s">
        <v>692</v>
      </c>
      <c r="P15" s="1283" t="s">
        <v>693</v>
      </c>
      <c r="Q15" s="1290" t="s">
        <v>175</v>
      </c>
      <c r="R15" s="1290" t="s">
        <v>174</v>
      </c>
      <c r="S15" s="1311" t="s">
        <v>173</v>
      </c>
      <c r="T15" s="1312"/>
      <c r="U15" s="1313"/>
      <c r="V15" s="1314" t="s">
        <v>172</v>
      </c>
      <c r="W15" s="1296" t="s">
        <v>169</v>
      </c>
      <c r="X15" s="1302" t="s">
        <v>171</v>
      </c>
      <c r="Y15" s="1306" t="s">
        <v>167</v>
      </c>
      <c r="Z15" s="1315" t="s">
        <v>170</v>
      </c>
      <c r="AA15" s="1302" t="s">
        <v>169</v>
      </c>
      <c r="AB15" s="1304" t="s">
        <v>168</v>
      </c>
      <c r="AC15" s="1306" t="s">
        <v>167</v>
      </c>
      <c r="AD15" s="1300" t="s">
        <v>166</v>
      </c>
      <c r="AE15" s="1298" t="s">
        <v>165</v>
      </c>
      <c r="AF15" s="1298" t="s">
        <v>164</v>
      </c>
      <c r="AG15" s="1292" t="s">
        <v>163</v>
      </c>
    </row>
    <row r="16" spans="2:33" ht="29.25" thickBot="1">
      <c r="B16" s="1289"/>
      <c r="C16" s="1291"/>
      <c r="D16" s="1291"/>
      <c r="E16" s="1291"/>
      <c r="F16" s="1284"/>
      <c r="G16" s="1284"/>
      <c r="H16" s="1284"/>
      <c r="I16" s="1284"/>
      <c r="J16" s="1284"/>
      <c r="K16" s="1284"/>
      <c r="L16" s="1284"/>
      <c r="M16" s="1284"/>
      <c r="N16" s="1284"/>
      <c r="O16" s="1284"/>
      <c r="P16" s="1284"/>
      <c r="Q16" s="1291"/>
      <c r="R16" s="1291"/>
      <c r="S16" s="1165" t="s">
        <v>162</v>
      </c>
      <c r="T16" s="1166" t="s">
        <v>161</v>
      </c>
      <c r="U16" s="1167" t="s">
        <v>160</v>
      </c>
      <c r="V16" s="1295"/>
      <c r="W16" s="1297"/>
      <c r="X16" s="1303"/>
      <c r="Y16" s="1307"/>
      <c r="Z16" s="1316"/>
      <c r="AA16" s="1303"/>
      <c r="AB16" s="1305"/>
      <c r="AC16" s="1307"/>
      <c r="AD16" s="1301"/>
      <c r="AE16" s="1299"/>
      <c r="AF16" s="1299"/>
      <c r="AG16" s="1293"/>
    </row>
    <row r="17" spans="2:33" ht="28.5">
      <c r="B17" s="1044" t="s">
        <v>1219</v>
      </c>
      <c r="C17" s="1037" t="s">
        <v>18</v>
      </c>
      <c r="D17" s="1037" t="s">
        <v>18</v>
      </c>
      <c r="E17" s="1037" t="s">
        <v>1220</v>
      </c>
      <c r="F17" s="1108" t="s">
        <v>8</v>
      </c>
      <c r="G17" s="1108" t="s">
        <v>1147</v>
      </c>
      <c r="H17" s="1108" t="s">
        <v>1148</v>
      </c>
      <c r="I17" s="1108" t="s">
        <v>1147</v>
      </c>
      <c r="J17" s="1108" t="s">
        <v>970</v>
      </c>
      <c r="K17" s="1108" t="s">
        <v>1149</v>
      </c>
      <c r="L17" s="1108" t="s">
        <v>1217</v>
      </c>
      <c r="M17" s="1108" t="s">
        <v>1150</v>
      </c>
      <c r="N17" s="1108" t="s">
        <v>1218</v>
      </c>
      <c r="O17" s="1108" t="s">
        <v>823</v>
      </c>
      <c r="P17" s="1108" t="s">
        <v>1218</v>
      </c>
      <c r="Q17" s="1037" t="s">
        <v>1222</v>
      </c>
      <c r="R17" s="1037"/>
      <c r="S17" s="1038">
        <v>39427</v>
      </c>
      <c r="T17" s="1038">
        <v>43444</v>
      </c>
      <c r="U17" s="1194">
        <v>6</v>
      </c>
      <c r="V17" s="1039">
        <v>662004</v>
      </c>
      <c r="W17" s="1059">
        <v>1</v>
      </c>
      <c r="X17" s="1058">
        <f>V17*W17</f>
        <v>662004</v>
      </c>
      <c r="Y17" s="1195"/>
      <c r="Z17" s="1058">
        <v>0</v>
      </c>
      <c r="AA17" s="1059"/>
      <c r="AB17" s="1058">
        <v>0</v>
      </c>
      <c r="AC17" s="1172"/>
      <c r="AD17" s="1162">
        <f>Z17-V17</f>
        <v>-662004</v>
      </c>
      <c r="AE17" s="1041">
        <f>AB17-X17</f>
        <v>-662004</v>
      </c>
      <c r="AF17" s="1173">
        <v>0</v>
      </c>
      <c r="AG17" s="1174"/>
    </row>
    <row r="18" spans="2:33" ht="29.25" thickBot="1">
      <c r="B18" s="1046" t="s">
        <v>1268</v>
      </c>
      <c r="C18" s="1042" t="s">
        <v>18</v>
      </c>
      <c r="D18" s="1042" t="s">
        <v>18</v>
      </c>
      <c r="E18" s="1042" t="s">
        <v>1269</v>
      </c>
      <c r="F18" s="1101" t="s">
        <v>8</v>
      </c>
      <c r="G18" s="1101" t="s">
        <v>1147</v>
      </c>
      <c r="H18" s="1101" t="s">
        <v>1148</v>
      </c>
      <c r="I18" s="1101" t="s">
        <v>1147</v>
      </c>
      <c r="J18" s="1101" t="s">
        <v>970</v>
      </c>
      <c r="K18" s="1101" t="s">
        <v>1149</v>
      </c>
      <c r="L18" s="1101" t="s">
        <v>1217</v>
      </c>
      <c r="M18" s="1101" t="s">
        <v>1150</v>
      </c>
      <c r="N18" s="1101" t="s">
        <v>1218</v>
      </c>
      <c r="O18" s="1101" t="s">
        <v>823</v>
      </c>
      <c r="P18" s="1101" t="s">
        <v>1218</v>
      </c>
      <c r="Q18" s="1042" t="s">
        <v>1270</v>
      </c>
      <c r="R18" s="1042"/>
      <c r="S18" s="1050">
        <v>43466</v>
      </c>
      <c r="T18" s="1050">
        <v>46021</v>
      </c>
      <c r="U18" s="1196">
        <v>7</v>
      </c>
      <c r="V18" s="1043">
        <v>2000000</v>
      </c>
      <c r="W18" s="1061">
        <v>1</v>
      </c>
      <c r="X18" s="1060">
        <v>2000000</v>
      </c>
      <c r="Y18" s="1197"/>
      <c r="Z18" s="1161">
        <v>2000000</v>
      </c>
      <c r="AA18" s="1061">
        <v>1</v>
      </c>
      <c r="AB18" s="1060">
        <v>2000000</v>
      </c>
      <c r="AC18" s="1186"/>
      <c r="AD18" s="1164">
        <f>Z18-V18</f>
        <v>0</v>
      </c>
      <c r="AE18" s="1158">
        <f>AB18-X18</f>
        <v>0</v>
      </c>
      <c r="AF18" s="1187">
        <v>0</v>
      </c>
      <c r="AG18" s="1188"/>
    </row>
    <row r="19" spans="2:33" ht="15.75" thickBot="1">
      <c r="B19" s="3"/>
      <c r="C19" s="3"/>
      <c r="D19" s="3"/>
      <c r="E19" s="3"/>
      <c r="F19" s="3"/>
      <c r="G19" s="3"/>
      <c r="H19" s="3"/>
      <c r="I19" s="3"/>
      <c r="J19" s="3"/>
      <c r="K19" s="3"/>
      <c r="L19" s="3"/>
      <c r="M19" s="3"/>
      <c r="N19" s="3"/>
      <c r="O19" s="3"/>
      <c r="P19" s="3"/>
      <c r="Q19" s="3"/>
      <c r="R19" s="3"/>
      <c r="S19" s="3"/>
      <c r="T19" s="3"/>
      <c r="U19" s="3"/>
      <c r="V19" s="1189">
        <f>SUM(V17:V18)</f>
        <v>2662004</v>
      </c>
      <c r="W19" s="1190"/>
      <c r="X19" s="1198">
        <f>SUM(X17:X18)</f>
        <v>2662004</v>
      </c>
      <c r="Y19" s="1199">
        <v>0</v>
      </c>
      <c r="Z19" s="1189">
        <f>SUM(Z17:Z18)</f>
        <v>2000000</v>
      </c>
      <c r="AA19" s="1190"/>
      <c r="AB19" s="1200">
        <f>SUM(AB17:AB18)</f>
        <v>2000000</v>
      </c>
      <c r="AC19" s="1192">
        <v>0</v>
      </c>
      <c r="AD19" s="1201">
        <v>0</v>
      </c>
      <c r="AE19" s="1200">
        <v>0</v>
      </c>
      <c r="AF19" s="1192">
        <v>0</v>
      </c>
      <c r="AG19" s="1193"/>
    </row>
  </sheetData>
  <mergeCells count="66">
    <mergeCell ref="L6:L7"/>
    <mergeCell ref="L15:L16"/>
    <mergeCell ref="N6:N7"/>
    <mergeCell ref="N15:N16"/>
    <mergeCell ref="P6:P7"/>
    <mergeCell ref="P15:P16"/>
    <mergeCell ref="M15:M16"/>
    <mergeCell ref="O15:O16"/>
    <mergeCell ref="AG15:AG16"/>
    <mergeCell ref="X15:X16"/>
    <mergeCell ref="Y15:Y16"/>
    <mergeCell ref="Z15:Z16"/>
    <mergeCell ref="AA15:AA16"/>
    <mergeCell ref="AB15:AB16"/>
    <mergeCell ref="AC15:AC16"/>
    <mergeCell ref="AD15:AD16"/>
    <mergeCell ref="B15:B16"/>
    <mergeCell ref="C15:C16"/>
    <mergeCell ref="D15:D16"/>
    <mergeCell ref="E15:E16"/>
    <mergeCell ref="F15:F16"/>
    <mergeCell ref="Q15:Q16"/>
    <mergeCell ref="R15:R16"/>
    <mergeCell ref="AF6:AF7"/>
    <mergeCell ref="Q6:Q7"/>
    <mergeCell ref="R6:R7"/>
    <mergeCell ref="S6:U6"/>
    <mergeCell ref="AE15:AE16"/>
    <mergeCell ref="AF15:AF16"/>
    <mergeCell ref="S15:U15"/>
    <mergeCell ref="V15:V16"/>
    <mergeCell ref="W15:W16"/>
    <mergeCell ref="V14:Y14"/>
    <mergeCell ref="Z14:AC14"/>
    <mergeCell ref="AD14:AG14"/>
    <mergeCell ref="Y6:Y7"/>
    <mergeCell ref="Z6:Z7"/>
    <mergeCell ref="AA6:AA7"/>
    <mergeCell ref="AB6:AB7"/>
    <mergeCell ref="AC6:AC7"/>
    <mergeCell ref="V5:Y5"/>
    <mergeCell ref="Z5:AC5"/>
    <mergeCell ref="AD5:AG5"/>
    <mergeCell ref="B6:B7"/>
    <mergeCell ref="C6:C7"/>
    <mergeCell ref="D6:D7"/>
    <mergeCell ref="E6:E7"/>
    <mergeCell ref="F6:F7"/>
    <mergeCell ref="M6:M7"/>
    <mergeCell ref="O6:O7"/>
    <mergeCell ref="AG6:AG7"/>
    <mergeCell ref="V6:V7"/>
    <mergeCell ref="W6:W7"/>
    <mergeCell ref="AE6:AE7"/>
    <mergeCell ref="AD6:AD7"/>
    <mergeCell ref="X6:X7"/>
    <mergeCell ref="G6:G7"/>
    <mergeCell ref="I6:I7"/>
    <mergeCell ref="K6:K7"/>
    <mergeCell ref="G15:G16"/>
    <mergeCell ref="I15:I16"/>
    <mergeCell ref="K15:K16"/>
    <mergeCell ref="H6:H7"/>
    <mergeCell ref="H15:H16"/>
    <mergeCell ref="J6:J7"/>
    <mergeCell ref="J15:J16"/>
  </mergeCells>
  <pageMargins left="0.2" right="0.2" top="0.35" bottom="0.26" header="0.3" footer="0.17"/>
  <pageSetup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Dropdown!$G$2:$G$55</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G30"/>
  <sheetViews>
    <sheetView topLeftCell="P16" zoomScaleNormal="100" zoomScaleSheetLayoutView="55" workbookViewId="0">
      <selection activeCell="M12" sqref="B12:U13"/>
    </sheetView>
  </sheetViews>
  <sheetFormatPr defaultColWidth="9.140625" defaultRowHeight="12.75"/>
  <cols>
    <col min="1" max="1" width="6" style="342" customWidth="1"/>
    <col min="2" max="2" width="18" style="342" customWidth="1"/>
    <col min="3" max="3" width="9.28515625" style="342" customWidth="1"/>
    <col min="4" max="4" width="9.5703125" style="342" customWidth="1"/>
    <col min="5" max="5" width="16.42578125" style="342" customWidth="1"/>
    <col min="6" max="6" width="6.42578125" style="342" customWidth="1"/>
    <col min="7" max="7" width="9.7109375" style="342" customWidth="1"/>
    <col min="8" max="8" width="10.5703125" style="342" bestFit="1" customWidth="1"/>
    <col min="9" max="9" width="12.7109375" style="342" customWidth="1"/>
    <col min="10" max="10" width="16.28515625" style="342" customWidth="1"/>
    <col min="11" max="11" width="20.140625" style="342" bestFit="1" customWidth="1"/>
    <col min="12" max="12" width="14.28515625" style="342" customWidth="1"/>
    <col min="13" max="13" width="15.140625" style="342" bestFit="1" customWidth="1"/>
    <col min="14" max="14" width="11" style="343" customWidth="1"/>
    <col min="15" max="15" width="11" style="344" customWidth="1"/>
    <col min="16" max="16" width="12.7109375" style="343" bestFit="1" customWidth="1"/>
    <col min="17" max="17" width="14" style="343" customWidth="1"/>
    <col min="18" max="18" width="10.85546875" style="344" customWidth="1"/>
    <col min="19" max="19" width="12.7109375" style="343" bestFit="1" customWidth="1"/>
    <col min="20" max="20" width="12.28515625" style="343" bestFit="1" customWidth="1"/>
    <col min="21" max="21" width="10.7109375" style="343" customWidth="1"/>
    <col min="22" max="22" width="14.85546875" style="342" customWidth="1"/>
    <col min="23" max="23" width="11.28515625" style="342" customWidth="1"/>
    <col min="24" max="24" width="13" style="342" customWidth="1"/>
    <col min="25" max="25" width="20.42578125" style="342" customWidth="1"/>
    <col min="26" max="26" width="12" style="342" customWidth="1"/>
    <col min="27" max="27" width="11.42578125" style="342" bestFit="1" customWidth="1"/>
    <col min="28" max="28" width="14.42578125" style="342" customWidth="1"/>
    <col min="29" max="29" width="9.140625" style="342"/>
    <col min="30" max="30" width="18.7109375" style="342" bestFit="1" customWidth="1"/>
    <col min="31" max="31" width="18" style="342" bestFit="1" customWidth="1"/>
    <col min="32" max="32" width="21.7109375" style="342" bestFit="1" customWidth="1"/>
    <col min="33" max="33" width="23.7109375" style="342" customWidth="1"/>
    <col min="34" max="16384" width="9.140625" style="342"/>
  </cols>
  <sheetData>
    <row r="1" spans="2:33" ht="19.5" customHeight="1"/>
    <row r="2" spans="2:33" ht="18">
      <c r="B2" s="258" t="s">
        <v>542</v>
      </c>
      <c r="D2" s="352"/>
    </row>
    <row r="3" spans="2:33" ht="21.75" customHeight="1">
      <c r="B3" s="339" t="s">
        <v>1</v>
      </c>
      <c r="D3" s="874" t="s">
        <v>315</v>
      </c>
    </row>
    <row r="4" spans="2:33" ht="13.5" thickBot="1"/>
    <row r="5" spans="2:33" s="356" customFormat="1" ht="57" customHeight="1" thickBot="1">
      <c r="B5" s="1317" t="s">
        <v>566</v>
      </c>
      <c r="C5" s="1318"/>
      <c r="D5" s="1318"/>
      <c r="E5" s="1318"/>
      <c r="F5" s="1318"/>
      <c r="G5" s="1318"/>
      <c r="H5" s="1318"/>
      <c r="I5" s="1318"/>
      <c r="J5" s="1318"/>
      <c r="K5" s="1318"/>
      <c r="L5" s="1318"/>
      <c r="M5" s="1318"/>
      <c r="N5" s="1318"/>
      <c r="O5" s="1318"/>
      <c r="P5" s="1318"/>
      <c r="Q5" s="1318"/>
      <c r="R5" s="1318"/>
      <c r="S5" s="1318"/>
      <c r="T5" s="1318"/>
      <c r="U5" s="1319"/>
      <c r="V5" s="1317" t="s">
        <v>667</v>
      </c>
      <c r="W5" s="1318"/>
      <c r="X5" s="1318"/>
      <c r="Y5" s="1319"/>
      <c r="Z5" s="1317" t="s">
        <v>670</v>
      </c>
      <c r="AA5" s="1318"/>
      <c r="AB5" s="1318"/>
      <c r="AC5" s="1319"/>
      <c r="AD5" s="1320" t="s">
        <v>189</v>
      </c>
      <c r="AE5" s="1321"/>
      <c r="AF5" s="1321"/>
      <c r="AG5" s="1322"/>
    </row>
    <row r="6" spans="2:33" s="358" customFormat="1" ht="12.75" customHeight="1">
      <c r="B6" s="1323" t="s">
        <v>178</v>
      </c>
      <c r="C6" s="1290" t="s">
        <v>177</v>
      </c>
      <c r="D6" s="1290" t="s">
        <v>671</v>
      </c>
      <c r="E6" s="1290" t="s">
        <v>176</v>
      </c>
      <c r="F6" s="1279" t="s">
        <v>8</v>
      </c>
      <c r="G6" s="1279" t="s">
        <v>696</v>
      </c>
      <c r="H6" s="1279" t="s">
        <v>685</v>
      </c>
      <c r="I6" s="1279" t="s">
        <v>711</v>
      </c>
      <c r="J6" s="1279" t="s">
        <v>716</v>
      </c>
      <c r="K6" s="1279" t="s">
        <v>688</v>
      </c>
      <c r="L6" s="1279" t="s">
        <v>689</v>
      </c>
      <c r="M6" s="1279" t="s">
        <v>690</v>
      </c>
      <c r="N6" s="1279" t="s">
        <v>691</v>
      </c>
      <c r="O6" s="1279" t="s">
        <v>692</v>
      </c>
      <c r="P6" s="1279" t="s">
        <v>693</v>
      </c>
      <c r="Q6" s="1290" t="s">
        <v>175</v>
      </c>
      <c r="R6" s="1290" t="s">
        <v>174</v>
      </c>
      <c r="S6" s="1311" t="s">
        <v>173</v>
      </c>
      <c r="T6" s="1312"/>
      <c r="U6" s="1313"/>
      <c r="V6" s="1314" t="s">
        <v>172</v>
      </c>
      <c r="W6" s="1296" t="s">
        <v>169</v>
      </c>
      <c r="X6" s="1302" t="s">
        <v>171</v>
      </c>
      <c r="Y6" s="1306" t="s">
        <v>167</v>
      </c>
      <c r="Z6" s="1315" t="s">
        <v>170</v>
      </c>
      <c r="AA6" s="1302" t="s">
        <v>169</v>
      </c>
      <c r="AB6" s="1304" t="s">
        <v>168</v>
      </c>
      <c r="AC6" s="1306" t="s">
        <v>167</v>
      </c>
      <c r="AD6" s="1300" t="s">
        <v>166</v>
      </c>
      <c r="AE6" s="1298" t="s">
        <v>165</v>
      </c>
      <c r="AF6" s="1298" t="s">
        <v>164</v>
      </c>
      <c r="AG6" s="1292" t="s">
        <v>163</v>
      </c>
    </row>
    <row r="7" spans="2:33" s="357" customFormat="1" ht="43.5" thickBot="1">
      <c r="B7" s="1324"/>
      <c r="C7" s="1291"/>
      <c r="D7" s="1291"/>
      <c r="E7" s="1291"/>
      <c r="F7" s="1284"/>
      <c r="G7" s="1284"/>
      <c r="H7" s="1284"/>
      <c r="I7" s="1284"/>
      <c r="J7" s="1284"/>
      <c r="K7" s="1284"/>
      <c r="L7" s="1284"/>
      <c r="M7" s="1284"/>
      <c r="N7" s="1284"/>
      <c r="O7" s="1284"/>
      <c r="P7" s="1284"/>
      <c r="Q7" s="1291"/>
      <c r="R7" s="1291"/>
      <c r="S7" s="1165" t="s">
        <v>162</v>
      </c>
      <c r="T7" s="1166" t="s">
        <v>161</v>
      </c>
      <c r="U7" s="1167" t="s">
        <v>160</v>
      </c>
      <c r="V7" s="1295"/>
      <c r="W7" s="1297"/>
      <c r="X7" s="1303"/>
      <c r="Y7" s="1307"/>
      <c r="Z7" s="1316"/>
      <c r="AA7" s="1303"/>
      <c r="AB7" s="1305"/>
      <c r="AC7" s="1307"/>
      <c r="AD7" s="1301"/>
      <c r="AE7" s="1299"/>
      <c r="AF7" s="1299"/>
      <c r="AG7" s="1293"/>
    </row>
    <row r="8" spans="2:33" s="353" customFormat="1" ht="88.5" customHeight="1">
      <c r="B8" s="1044" t="s">
        <v>1223</v>
      </c>
      <c r="C8" s="1037" t="s">
        <v>18</v>
      </c>
      <c r="D8" s="1037" t="s">
        <v>18</v>
      </c>
      <c r="E8" s="1045" t="s">
        <v>1224</v>
      </c>
      <c r="F8" s="1108" t="s">
        <v>8</v>
      </c>
      <c r="G8" s="1108" t="s">
        <v>1147</v>
      </c>
      <c r="H8" s="1108" t="s">
        <v>1148</v>
      </c>
      <c r="I8" s="1108" t="s">
        <v>1147</v>
      </c>
      <c r="J8" s="1108" t="s">
        <v>970</v>
      </c>
      <c r="K8" s="1108" t="s">
        <v>1149</v>
      </c>
      <c r="L8" s="1108" t="s">
        <v>1217</v>
      </c>
      <c r="M8" s="1108" t="s">
        <v>1150</v>
      </c>
      <c r="N8" s="1108" t="s">
        <v>1218</v>
      </c>
      <c r="O8" s="1108" t="s">
        <v>823</v>
      </c>
      <c r="P8" s="1108" t="s">
        <v>1218</v>
      </c>
      <c r="Q8" s="1036" t="s">
        <v>1274</v>
      </c>
      <c r="R8" s="1037"/>
      <c r="S8" s="1202">
        <v>40695</v>
      </c>
      <c r="T8" s="1202">
        <v>43983</v>
      </c>
      <c r="U8" s="1203">
        <v>9</v>
      </c>
      <c r="V8" s="1039">
        <v>239583.9</v>
      </c>
      <c r="W8" s="1059">
        <v>1</v>
      </c>
      <c r="X8" s="1058">
        <v>239583.9</v>
      </c>
      <c r="Y8" s="1204">
        <v>0</v>
      </c>
      <c r="Z8" s="1039">
        <v>256354.8</v>
      </c>
      <c r="AA8" s="1059">
        <v>1</v>
      </c>
      <c r="AB8" s="1058">
        <f>Z8*AA8</f>
        <v>256354.8</v>
      </c>
      <c r="AC8" s="1170">
        <v>0</v>
      </c>
      <c r="AD8" s="1162">
        <f>Z8-V8</f>
        <v>16770.899999999994</v>
      </c>
      <c r="AE8" s="1041">
        <f>AB8-X8</f>
        <v>16770.899999999994</v>
      </c>
      <c r="AF8" s="1205">
        <f>AC8-Y8</f>
        <v>0</v>
      </c>
      <c r="AG8" s="1048" t="s">
        <v>1227</v>
      </c>
    </row>
    <row r="9" spans="2:33" ht="72">
      <c r="B9" s="1072" t="s">
        <v>1225</v>
      </c>
      <c r="C9" s="1053" t="s">
        <v>18</v>
      </c>
      <c r="D9" s="1053" t="s">
        <v>18</v>
      </c>
      <c r="E9" s="1052" t="s">
        <v>1226</v>
      </c>
      <c r="F9" s="1098" t="s">
        <v>8</v>
      </c>
      <c r="G9" s="1098" t="s">
        <v>1147</v>
      </c>
      <c r="H9" s="1098" t="s">
        <v>1148</v>
      </c>
      <c r="I9" s="1098" t="s">
        <v>1147</v>
      </c>
      <c r="J9" s="1098" t="s">
        <v>970</v>
      </c>
      <c r="K9" s="1098" t="s">
        <v>1149</v>
      </c>
      <c r="L9" s="1098" t="s">
        <v>1217</v>
      </c>
      <c r="M9" s="1098" t="s">
        <v>1150</v>
      </c>
      <c r="N9" s="1098" t="s">
        <v>1218</v>
      </c>
      <c r="O9" s="1098" t="s">
        <v>823</v>
      </c>
      <c r="P9" s="1098" t="s">
        <v>1218</v>
      </c>
      <c r="Q9" s="1052" t="s">
        <v>1275</v>
      </c>
      <c r="R9" s="1053"/>
      <c r="S9" s="1071">
        <v>41856</v>
      </c>
      <c r="T9" s="1071">
        <v>43682</v>
      </c>
      <c r="U9" s="1073">
        <v>5</v>
      </c>
      <c r="V9" s="1063">
        <v>49887.86</v>
      </c>
      <c r="W9" s="1055">
        <v>1</v>
      </c>
      <c r="X9" s="1054">
        <f>V9*W9</f>
        <v>49887.86</v>
      </c>
      <c r="Y9" s="1206">
        <v>0</v>
      </c>
      <c r="Z9" s="1063">
        <v>52382</v>
      </c>
      <c r="AA9" s="1055">
        <v>1</v>
      </c>
      <c r="AB9" s="1054">
        <f>Z9*AA9</f>
        <v>52382</v>
      </c>
      <c r="AC9" s="1177">
        <v>0</v>
      </c>
      <c r="AD9" s="1163">
        <f>Z9-V9</f>
        <v>2494.1399999999994</v>
      </c>
      <c r="AE9" s="1056">
        <f>AB9-X9</f>
        <v>2494.1399999999994</v>
      </c>
      <c r="AF9" s="1207">
        <f>AC9-Y9</f>
        <v>0</v>
      </c>
      <c r="AG9" s="1210" t="s">
        <v>1227</v>
      </c>
    </row>
    <row r="10" spans="2:33" ht="50.25" customHeight="1" thickBot="1">
      <c r="B10" s="1046" t="s">
        <v>1271</v>
      </c>
      <c r="C10" s="1042" t="s">
        <v>18</v>
      </c>
      <c r="D10" s="1042" t="s">
        <v>18</v>
      </c>
      <c r="E10" s="1047" t="s">
        <v>1272</v>
      </c>
      <c r="F10" s="1101" t="s">
        <v>8</v>
      </c>
      <c r="G10" s="1101" t="s">
        <v>1147</v>
      </c>
      <c r="H10" s="1101" t="s">
        <v>1148</v>
      </c>
      <c r="I10" s="1101" t="s">
        <v>1147</v>
      </c>
      <c r="J10" s="1101" t="s">
        <v>970</v>
      </c>
      <c r="K10" s="1101" t="s">
        <v>1149</v>
      </c>
      <c r="L10" s="1101" t="s">
        <v>1217</v>
      </c>
      <c r="M10" s="1101" t="s">
        <v>1150</v>
      </c>
      <c r="N10" s="1101" t="s">
        <v>1218</v>
      </c>
      <c r="O10" s="1101" t="s">
        <v>823</v>
      </c>
      <c r="P10" s="1101" t="s">
        <v>1218</v>
      </c>
      <c r="Q10" s="1047" t="s">
        <v>1273</v>
      </c>
      <c r="R10" s="1042"/>
      <c r="S10" s="1074">
        <v>43132</v>
      </c>
      <c r="T10" s="1074">
        <v>43830</v>
      </c>
      <c r="U10" s="1075">
        <v>2</v>
      </c>
      <c r="V10" s="1043">
        <v>49000</v>
      </c>
      <c r="W10" s="1061">
        <v>1</v>
      </c>
      <c r="X10" s="1060">
        <v>49000</v>
      </c>
      <c r="Y10" s="1208">
        <v>0</v>
      </c>
      <c r="Z10" s="1043">
        <v>49000</v>
      </c>
      <c r="AA10" s="1061">
        <v>1</v>
      </c>
      <c r="AB10" s="1060">
        <v>49000</v>
      </c>
      <c r="AC10" s="1184"/>
      <c r="AD10" s="1164">
        <v>0</v>
      </c>
      <c r="AE10" s="1158">
        <v>0</v>
      </c>
      <c r="AF10" s="1209">
        <v>0</v>
      </c>
      <c r="AG10" s="1188"/>
    </row>
    <row r="11" spans="2:33" ht="17.25" customHeight="1" thickBot="1">
      <c r="B11" s="37"/>
      <c r="C11" s="37"/>
      <c r="D11" s="37"/>
      <c r="E11" s="37"/>
      <c r="F11" s="37"/>
      <c r="G11" s="37"/>
      <c r="H11" s="37"/>
      <c r="I11" s="37"/>
      <c r="J11" s="37"/>
      <c r="K11" s="37"/>
      <c r="L11" s="37"/>
      <c r="M11" s="37"/>
      <c r="N11" s="37"/>
      <c r="O11" s="37"/>
      <c r="P11" s="37"/>
      <c r="Q11" s="37"/>
      <c r="R11" s="37"/>
      <c r="V11" s="1068">
        <f>SUM(V8:V9)</f>
        <v>289471.76</v>
      </c>
      <c r="W11" s="1051"/>
      <c r="X11" s="1066">
        <f>SUM(X8:X9)</f>
        <v>289471.76</v>
      </c>
      <c r="Y11" s="1069">
        <f>SUM(Y8:Y9)</f>
        <v>0</v>
      </c>
      <c r="Z11" s="1067">
        <f>SUM(Z8:Z9)</f>
        <v>308736.8</v>
      </c>
      <c r="AA11" s="1051"/>
      <c r="AB11" s="1067">
        <f>SUM(AB8:AB9)</f>
        <v>308736.8</v>
      </c>
      <c r="AC11" s="1069">
        <f>SUM(AC8:AC9)</f>
        <v>0</v>
      </c>
      <c r="AD11" s="1068">
        <f>SUM(AD8:AD9)</f>
        <v>19265.039999999994</v>
      </c>
      <c r="AE11" s="1067">
        <f>SUM(AE8:AE9)</f>
        <v>19265.039999999994</v>
      </c>
      <c r="AF11" s="1070">
        <f>SUM(AF8:AF9)</f>
        <v>0</v>
      </c>
    </row>
    <row r="12" spans="2:33" ht="24.75" customHeight="1" thickBot="1">
      <c r="N12" s="342"/>
      <c r="O12" s="342"/>
      <c r="P12" s="342"/>
      <c r="Q12" s="342"/>
      <c r="R12" s="342"/>
      <c r="T12" s="344"/>
      <c r="V12" s="343"/>
      <c r="W12" s="344"/>
      <c r="X12" s="343"/>
      <c r="Y12" s="343"/>
      <c r="Z12" s="343"/>
    </row>
    <row r="13" spans="2:33" s="356" customFormat="1" ht="57" customHeight="1" thickBot="1">
      <c r="B13" s="1317" t="s">
        <v>566</v>
      </c>
      <c r="C13" s="1318"/>
      <c r="D13" s="1318"/>
      <c r="E13" s="1318"/>
      <c r="F13" s="1318"/>
      <c r="G13" s="1318"/>
      <c r="H13" s="1318"/>
      <c r="I13" s="1318"/>
      <c r="J13" s="1318"/>
      <c r="K13" s="1318"/>
      <c r="L13" s="1318"/>
      <c r="M13" s="1318"/>
      <c r="N13" s="1318"/>
      <c r="O13" s="1318"/>
      <c r="P13" s="1318"/>
      <c r="Q13" s="1318"/>
      <c r="R13" s="1318"/>
      <c r="S13" s="1318"/>
      <c r="T13" s="1318"/>
      <c r="U13" s="1319"/>
      <c r="V13" s="1317" t="s">
        <v>1276</v>
      </c>
      <c r="W13" s="1318"/>
      <c r="X13" s="1318"/>
      <c r="Y13" s="1319"/>
      <c r="Z13" s="1317" t="s">
        <v>1277</v>
      </c>
      <c r="AA13" s="1318"/>
      <c r="AB13" s="1318"/>
      <c r="AC13" s="1319"/>
      <c r="AD13" s="1320" t="s">
        <v>189</v>
      </c>
      <c r="AE13" s="1321"/>
      <c r="AF13" s="1321"/>
      <c r="AG13" s="1322"/>
    </row>
    <row r="14" spans="2:33" s="355" customFormat="1" ht="27" customHeight="1">
      <c r="B14" s="1288" t="s">
        <v>178</v>
      </c>
      <c r="C14" s="1290" t="s">
        <v>177</v>
      </c>
      <c r="D14" s="1290" t="s">
        <v>672</v>
      </c>
      <c r="E14" s="1290" t="s">
        <v>176</v>
      </c>
      <c r="F14" s="1279" t="s">
        <v>8</v>
      </c>
      <c r="G14" s="1279" t="s">
        <v>696</v>
      </c>
      <c r="H14" s="1279" t="s">
        <v>685</v>
      </c>
      <c r="I14" s="1279" t="s">
        <v>711</v>
      </c>
      <c r="J14" s="1279" t="s">
        <v>716</v>
      </c>
      <c r="K14" s="1279" t="s">
        <v>688</v>
      </c>
      <c r="L14" s="1279" t="s">
        <v>689</v>
      </c>
      <c r="M14" s="1279" t="s">
        <v>690</v>
      </c>
      <c r="N14" s="1279" t="s">
        <v>691</v>
      </c>
      <c r="O14" s="1279" t="s">
        <v>692</v>
      </c>
      <c r="P14" s="1279" t="s">
        <v>693</v>
      </c>
      <c r="Q14" s="1290" t="s">
        <v>175</v>
      </c>
      <c r="R14" s="1290" t="s">
        <v>174</v>
      </c>
      <c r="S14" s="1311" t="s">
        <v>173</v>
      </c>
      <c r="T14" s="1312"/>
      <c r="U14" s="1313"/>
      <c r="V14" s="1314" t="s">
        <v>172</v>
      </c>
      <c r="W14" s="1296" t="s">
        <v>169</v>
      </c>
      <c r="X14" s="1302" t="s">
        <v>171</v>
      </c>
      <c r="Y14" s="1306" t="s">
        <v>167</v>
      </c>
      <c r="Z14" s="1315" t="s">
        <v>170</v>
      </c>
      <c r="AA14" s="1302" t="s">
        <v>169</v>
      </c>
      <c r="AB14" s="1304" t="s">
        <v>168</v>
      </c>
      <c r="AC14" s="1306" t="s">
        <v>167</v>
      </c>
      <c r="AD14" s="1300" t="s">
        <v>166</v>
      </c>
      <c r="AE14" s="1298" t="s">
        <v>165</v>
      </c>
      <c r="AF14" s="1298" t="s">
        <v>164</v>
      </c>
      <c r="AG14" s="1292" t="s">
        <v>163</v>
      </c>
    </row>
    <row r="15" spans="2:33" s="354" customFormat="1" ht="41.25" customHeight="1" thickBot="1">
      <c r="B15" s="1289"/>
      <c r="C15" s="1291"/>
      <c r="D15" s="1291"/>
      <c r="E15" s="1291"/>
      <c r="F15" s="1284"/>
      <c r="G15" s="1284"/>
      <c r="H15" s="1284"/>
      <c r="I15" s="1284"/>
      <c r="J15" s="1284"/>
      <c r="K15" s="1284"/>
      <c r="L15" s="1284"/>
      <c r="M15" s="1284"/>
      <c r="N15" s="1284"/>
      <c r="O15" s="1284"/>
      <c r="P15" s="1284"/>
      <c r="Q15" s="1291"/>
      <c r="R15" s="1291"/>
      <c r="S15" s="1165" t="s">
        <v>162</v>
      </c>
      <c r="T15" s="1166" t="s">
        <v>161</v>
      </c>
      <c r="U15" s="1167" t="s">
        <v>160</v>
      </c>
      <c r="V15" s="1295"/>
      <c r="W15" s="1297"/>
      <c r="X15" s="1303"/>
      <c r="Y15" s="1307"/>
      <c r="Z15" s="1316"/>
      <c r="AA15" s="1303"/>
      <c r="AB15" s="1305"/>
      <c r="AC15" s="1307"/>
      <c r="AD15" s="1301"/>
      <c r="AE15" s="1299"/>
      <c r="AF15" s="1299"/>
      <c r="AG15" s="1293"/>
    </row>
    <row r="16" spans="2:33" s="353" customFormat="1" ht="71.25">
      <c r="B16" s="1044" t="s">
        <v>1223</v>
      </c>
      <c r="C16" s="1037" t="s">
        <v>18</v>
      </c>
      <c r="D16" s="1037" t="s">
        <v>18</v>
      </c>
      <c r="E16" s="1045" t="s">
        <v>1224</v>
      </c>
      <c r="F16" s="1108" t="s">
        <v>8</v>
      </c>
      <c r="G16" s="1108" t="s">
        <v>1147</v>
      </c>
      <c r="H16" s="1108" t="s">
        <v>1148</v>
      </c>
      <c r="I16" s="1108" t="s">
        <v>1147</v>
      </c>
      <c r="J16" s="1108" t="s">
        <v>970</v>
      </c>
      <c r="K16" s="1108" t="s">
        <v>1149</v>
      </c>
      <c r="L16" s="1108" t="s">
        <v>1217</v>
      </c>
      <c r="M16" s="1108" t="s">
        <v>1150</v>
      </c>
      <c r="N16" s="1108" t="s">
        <v>1218</v>
      </c>
      <c r="O16" s="1108" t="s">
        <v>823</v>
      </c>
      <c r="P16" s="1108" t="s">
        <v>1218</v>
      </c>
      <c r="Q16" s="1036" t="s">
        <v>1274</v>
      </c>
      <c r="R16" s="1037"/>
      <c r="S16" s="1202">
        <v>40695</v>
      </c>
      <c r="T16" s="1202">
        <v>43983</v>
      </c>
      <c r="U16" s="1194">
        <v>9</v>
      </c>
      <c r="V16" s="1039">
        <v>256354.8</v>
      </c>
      <c r="W16" s="1059">
        <v>1</v>
      </c>
      <c r="X16" s="1058">
        <f t="shared" ref="X16:X17" si="0">V16*W16</f>
        <v>256354.8</v>
      </c>
      <c r="Y16" s="1040"/>
      <c r="Z16" s="1039">
        <v>274299.59999999998</v>
      </c>
      <c r="AA16" s="1059">
        <v>1</v>
      </c>
      <c r="AB16" s="1058">
        <f t="shared" ref="AB16:AB18" si="1">Z16*AA16</f>
        <v>274299.59999999998</v>
      </c>
      <c r="AC16" s="1171"/>
      <c r="AD16" s="1064">
        <f t="shared" ref="AD16:AD18" si="2">Z16-V16</f>
        <v>17944.799999999988</v>
      </c>
      <c r="AE16" s="1041">
        <f t="shared" ref="AE16:AE18" si="3">AB16-X16</f>
        <v>17944.799999999988</v>
      </c>
      <c r="AF16" s="1041">
        <f t="shared" ref="AF16:AF18" si="4">AC16-Y16</f>
        <v>0</v>
      </c>
      <c r="AG16" s="1048" t="s">
        <v>1227</v>
      </c>
    </row>
    <row r="17" spans="2:33" ht="99.75">
      <c r="B17" s="1072" t="s">
        <v>1225</v>
      </c>
      <c r="C17" s="1053" t="s">
        <v>18</v>
      </c>
      <c r="D17" s="1053" t="s">
        <v>18</v>
      </c>
      <c r="E17" s="1052" t="s">
        <v>1226</v>
      </c>
      <c r="F17" s="1098" t="s">
        <v>8</v>
      </c>
      <c r="G17" s="1098" t="s">
        <v>1147</v>
      </c>
      <c r="H17" s="1098" t="s">
        <v>1148</v>
      </c>
      <c r="I17" s="1098" t="s">
        <v>1147</v>
      </c>
      <c r="J17" s="1098" t="s">
        <v>970</v>
      </c>
      <c r="K17" s="1098" t="s">
        <v>1149</v>
      </c>
      <c r="L17" s="1098" t="s">
        <v>1217</v>
      </c>
      <c r="M17" s="1098" t="s">
        <v>1150</v>
      </c>
      <c r="N17" s="1098" t="s">
        <v>1218</v>
      </c>
      <c r="O17" s="1098" t="s">
        <v>823</v>
      </c>
      <c r="P17" s="1098" t="s">
        <v>1218</v>
      </c>
      <c r="Q17" s="1052" t="s">
        <v>1275</v>
      </c>
      <c r="R17" s="1053"/>
      <c r="S17" s="1071">
        <v>41856</v>
      </c>
      <c r="T17" s="1071">
        <v>43682</v>
      </c>
      <c r="U17" s="1076">
        <v>5</v>
      </c>
      <c r="V17" s="1063">
        <v>52382</v>
      </c>
      <c r="W17" s="1055">
        <v>1</v>
      </c>
      <c r="X17" s="1054">
        <f t="shared" si="0"/>
        <v>52382</v>
      </c>
      <c r="Y17" s="1212"/>
      <c r="Z17" s="1063">
        <v>38416.080000000002</v>
      </c>
      <c r="AA17" s="1055">
        <v>1</v>
      </c>
      <c r="AB17" s="1054">
        <f t="shared" si="1"/>
        <v>38416.080000000002</v>
      </c>
      <c r="AC17" s="1178"/>
      <c r="AD17" s="1065">
        <f t="shared" si="2"/>
        <v>-13965.919999999998</v>
      </c>
      <c r="AE17" s="1056">
        <f t="shared" si="3"/>
        <v>-13965.919999999998</v>
      </c>
      <c r="AF17" s="1056">
        <f t="shared" si="4"/>
        <v>0</v>
      </c>
      <c r="AG17" s="1210" t="s">
        <v>1424</v>
      </c>
    </row>
    <row r="18" spans="2:33" ht="57.75" thickBot="1">
      <c r="B18" s="1046" t="s">
        <v>1271</v>
      </c>
      <c r="C18" s="1042" t="s">
        <v>18</v>
      </c>
      <c r="D18" s="1042" t="s">
        <v>18</v>
      </c>
      <c r="E18" s="1047" t="s">
        <v>1272</v>
      </c>
      <c r="F18" s="1101" t="s">
        <v>8</v>
      </c>
      <c r="G18" s="1101" t="s">
        <v>1147</v>
      </c>
      <c r="H18" s="1101" t="s">
        <v>1148</v>
      </c>
      <c r="I18" s="1101" t="s">
        <v>1147</v>
      </c>
      <c r="J18" s="1101" t="s">
        <v>970</v>
      </c>
      <c r="K18" s="1101" t="s">
        <v>1149</v>
      </c>
      <c r="L18" s="1101" t="s">
        <v>1217</v>
      </c>
      <c r="M18" s="1101" t="s">
        <v>1150</v>
      </c>
      <c r="N18" s="1101" t="s">
        <v>1218</v>
      </c>
      <c r="O18" s="1101" t="s">
        <v>823</v>
      </c>
      <c r="P18" s="1101" t="s">
        <v>1218</v>
      </c>
      <c r="Q18" s="1047" t="s">
        <v>1273</v>
      </c>
      <c r="R18" s="1042"/>
      <c r="S18" s="1074">
        <v>43132</v>
      </c>
      <c r="T18" s="1074">
        <v>43830</v>
      </c>
      <c r="U18" s="1196">
        <v>2</v>
      </c>
      <c r="V18" s="1043">
        <v>49000</v>
      </c>
      <c r="W18" s="1061">
        <v>1</v>
      </c>
      <c r="X18" s="1060">
        <v>49000</v>
      </c>
      <c r="Y18" s="1213"/>
      <c r="Z18" s="1043">
        <v>0</v>
      </c>
      <c r="AA18" s="1061"/>
      <c r="AB18" s="1060">
        <f t="shared" si="1"/>
        <v>0</v>
      </c>
      <c r="AC18" s="1185"/>
      <c r="AD18" s="1214">
        <f t="shared" si="2"/>
        <v>-49000</v>
      </c>
      <c r="AE18" s="1158">
        <f t="shared" si="3"/>
        <v>-49000</v>
      </c>
      <c r="AF18" s="1158">
        <f t="shared" si="4"/>
        <v>0</v>
      </c>
      <c r="AG18" s="1211" t="s">
        <v>1423</v>
      </c>
    </row>
    <row r="19" spans="2:33" ht="17.25" customHeight="1" thickBot="1">
      <c r="B19" s="37"/>
      <c r="C19" s="37"/>
      <c r="D19" s="37"/>
      <c r="E19" s="37"/>
      <c r="F19" s="37"/>
      <c r="G19" s="37"/>
      <c r="H19" s="37"/>
      <c r="I19" s="37"/>
      <c r="J19" s="37"/>
      <c r="K19" s="37"/>
      <c r="L19" s="37"/>
      <c r="M19" s="37"/>
      <c r="N19" s="37"/>
      <c r="O19" s="37"/>
      <c r="P19" s="37"/>
      <c r="Q19" s="37"/>
      <c r="R19" s="37"/>
      <c r="V19" s="1068">
        <f>SUM(V16:V18)</f>
        <v>357736.8</v>
      </c>
      <c r="W19" s="1051"/>
      <c r="X19" s="1066">
        <f>SUM(X16:X18)</f>
        <v>357736.8</v>
      </c>
      <c r="Y19" s="1069">
        <f>SUM(Y16:Y18)</f>
        <v>0</v>
      </c>
      <c r="Z19" s="1067">
        <f>SUM(Z16:Z18)</f>
        <v>312715.68</v>
      </c>
      <c r="AA19" s="1051"/>
      <c r="AB19" s="1067">
        <f>SUM(AB16:AB18)</f>
        <v>312715.68</v>
      </c>
      <c r="AC19" s="1069">
        <f>SUM(AC16:AC18)</f>
        <v>0</v>
      </c>
      <c r="AD19" s="1068">
        <f>SUM(AD16:AD18)</f>
        <v>-45021.12000000001</v>
      </c>
      <c r="AE19" s="1067">
        <f>SUM(AE16:AE18)</f>
        <v>-45021.12000000001</v>
      </c>
      <c r="AF19" s="1069">
        <f>SUM(AF16:AF18)</f>
        <v>0</v>
      </c>
    </row>
    <row r="20" spans="2:33" ht="19.5" customHeight="1"/>
    <row r="21" spans="2:33">
      <c r="B21" s="351" t="s">
        <v>188</v>
      </c>
      <c r="D21" s="351"/>
      <c r="K21" s="347"/>
      <c r="L21" s="347"/>
      <c r="M21" s="347"/>
      <c r="N21" s="345"/>
      <c r="O21" s="346"/>
      <c r="P21" s="345"/>
    </row>
    <row r="22" spans="2:33" ht="9" customHeight="1">
      <c r="B22" s="351"/>
      <c r="D22" s="351"/>
      <c r="K22" s="347"/>
      <c r="L22" s="347"/>
      <c r="M22" s="347"/>
      <c r="N22" s="345"/>
      <c r="O22" s="346"/>
      <c r="P22" s="345"/>
    </row>
    <row r="23" spans="2:33">
      <c r="B23" s="350" t="s">
        <v>720</v>
      </c>
      <c r="C23" s="342" t="s">
        <v>187</v>
      </c>
      <c r="D23" s="348"/>
      <c r="I23" s="349" t="s">
        <v>724</v>
      </c>
      <c r="J23" s="342" t="s">
        <v>186</v>
      </c>
      <c r="M23" s="347"/>
      <c r="N23" s="345"/>
      <c r="O23" s="346"/>
      <c r="P23" s="345"/>
    </row>
    <row r="24" spans="2:33">
      <c r="B24" s="350" t="s">
        <v>721</v>
      </c>
      <c r="C24" s="342" t="s">
        <v>185</v>
      </c>
      <c r="D24" s="348"/>
      <c r="I24" s="349" t="s">
        <v>725</v>
      </c>
      <c r="J24" s="342" t="s">
        <v>184</v>
      </c>
      <c r="M24" s="347"/>
      <c r="N24" s="345"/>
      <c r="O24" s="346"/>
      <c r="P24" s="345"/>
    </row>
    <row r="25" spans="2:33">
      <c r="B25" s="350" t="s">
        <v>722</v>
      </c>
      <c r="C25" s="342" t="s">
        <v>183</v>
      </c>
      <c r="D25" s="348"/>
      <c r="I25" s="349" t="s">
        <v>726</v>
      </c>
      <c r="J25" s="342" t="s">
        <v>182</v>
      </c>
      <c r="M25" s="347"/>
      <c r="N25" s="345"/>
      <c r="O25" s="346"/>
      <c r="P25" s="345"/>
    </row>
    <row r="26" spans="2:33">
      <c r="B26" s="350" t="s">
        <v>723</v>
      </c>
      <c r="C26" s="342" t="s">
        <v>181</v>
      </c>
      <c r="D26" s="348"/>
      <c r="I26" s="349" t="s">
        <v>727</v>
      </c>
      <c r="J26" s="342" t="s">
        <v>180</v>
      </c>
      <c r="M26" s="347"/>
      <c r="N26" s="345"/>
      <c r="O26" s="346"/>
      <c r="P26" s="345"/>
    </row>
    <row r="27" spans="2:33">
      <c r="D27" s="348"/>
      <c r="K27" s="347"/>
      <c r="L27" s="347"/>
      <c r="M27" s="347"/>
      <c r="N27" s="345"/>
      <c r="O27" s="346"/>
      <c r="P27" s="345"/>
    </row>
    <row r="28" spans="2:33">
      <c r="D28" s="348"/>
      <c r="K28" s="347"/>
      <c r="L28" s="347"/>
      <c r="M28" s="347"/>
      <c r="N28" s="345"/>
      <c r="O28" s="346"/>
      <c r="P28" s="345"/>
    </row>
    <row r="29" spans="2:33">
      <c r="D29" s="348"/>
      <c r="K29" s="347"/>
      <c r="L29" s="347"/>
      <c r="M29" s="347"/>
      <c r="N29" s="345"/>
      <c r="O29" s="346"/>
      <c r="P29" s="345"/>
    </row>
    <row r="30" spans="2:33">
      <c r="D30" s="348"/>
      <c r="K30" s="347"/>
      <c r="L30" s="347"/>
      <c r="M30" s="347"/>
      <c r="N30" s="345"/>
      <c r="O30" s="346"/>
      <c r="P30" s="345"/>
    </row>
  </sheetData>
  <mergeCells count="68">
    <mergeCell ref="J14:J15"/>
    <mergeCell ref="L14:L15"/>
    <mergeCell ref="N14:N15"/>
    <mergeCell ref="P14:P15"/>
    <mergeCell ref="AG14:AG15"/>
    <mergeCell ref="X14:X15"/>
    <mergeCell ref="Y14:Y15"/>
    <mergeCell ref="Z14:Z15"/>
    <mergeCell ref="AA14:AA15"/>
    <mergeCell ref="AB14:AB15"/>
    <mergeCell ref="AC14:AC15"/>
    <mergeCell ref="AD14:AD15"/>
    <mergeCell ref="AE14:AE15"/>
    <mergeCell ref="AF14:AF15"/>
    <mergeCell ref="S14:U14"/>
    <mergeCell ref="V14:V15"/>
    <mergeCell ref="AG6:AG7"/>
    <mergeCell ref="X6:X7"/>
    <mergeCell ref="Y6:Y7"/>
    <mergeCell ref="Z6:Z7"/>
    <mergeCell ref="AA6:AA7"/>
    <mergeCell ref="AE6:AE7"/>
    <mergeCell ref="AC6:AC7"/>
    <mergeCell ref="AF6:AF7"/>
    <mergeCell ref="P6:P7"/>
    <mergeCell ref="AD6:AD7"/>
    <mergeCell ref="AB6:AB7"/>
    <mergeCell ref="W14:W15"/>
    <mergeCell ref="Q6:Q7"/>
    <mergeCell ref="V6:V7"/>
    <mergeCell ref="W6:W7"/>
    <mergeCell ref="G14:G15"/>
    <mergeCell ref="I14:I15"/>
    <mergeCell ref="K14:K15"/>
    <mergeCell ref="V5:Y5"/>
    <mergeCell ref="M14:M15"/>
    <mergeCell ref="O14:O15"/>
    <mergeCell ref="Q14:Q15"/>
    <mergeCell ref="R14:R15"/>
    <mergeCell ref="H14:H15"/>
    <mergeCell ref="R6:R7"/>
    <mergeCell ref="S6:U6"/>
    <mergeCell ref="G6:G7"/>
    <mergeCell ref="I6:I7"/>
    <mergeCell ref="K6:K7"/>
    <mergeCell ref="O6:O7"/>
    <mergeCell ref="M6:M7"/>
    <mergeCell ref="B14:B15"/>
    <mergeCell ref="C14:C15"/>
    <mergeCell ref="D14:D15"/>
    <mergeCell ref="E14:E15"/>
    <mergeCell ref="F14:F15"/>
    <mergeCell ref="B5:U5"/>
    <mergeCell ref="B13:U13"/>
    <mergeCell ref="V13:Y13"/>
    <mergeCell ref="Z13:AC13"/>
    <mergeCell ref="AD13:AG13"/>
    <mergeCell ref="Z5:AC5"/>
    <mergeCell ref="AD5:AG5"/>
    <mergeCell ref="B6:B7"/>
    <mergeCell ref="C6:C7"/>
    <mergeCell ref="D6:D7"/>
    <mergeCell ref="E6:E7"/>
    <mergeCell ref="F6:F7"/>
    <mergeCell ref="H6:H7"/>
    <mergeCell ref="J6:J7"/>
    <mergeCell ref="L6:L7"/>
    <mergeCell ref="N6:N7"/>
  </mergeCells>
  <printOptions horizontalCentered="1"/>
  <pageMargins left="0.16" right="0.16" top="0.26" bottom="0.25" header="0.17" footer="0.16"/>
  <pageSetup scale="3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Dropdown!$G$2:$G$55</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P51"/>
  <sheetViews>
    <sheetView view="pageBreakPreview" zoomScale="95" zoomScaleNormal="100" zoomScaleSheetLayoutView="95" workbookViewId="0">
      <selection activeCell="A53" sqref="A53:G53"/>
    </sheetView>
  </sheetViews>
  <sheetFormatPr defaultColWidth="9.140625" defaultRowHeight="14.25"/>
  <cols>
    <col min="1" max="1" width="5" style="36" customWidth="1"/>
    <col min="2" max="2" width="34.85546875" style="36" customWidth="1"/>
    <col min="3" max="3" width="4.28515625" style="36" customWidth="1"/>
    <col min="4" max="6" width="4.28515625" style="249" customWidth="1"/>
    <col min="7" max="12" width="4.28515625" style="36" customWidth="1"/>
    <col min="13" max="13" width="23.42578125" style="36" customWidth="1"/>
    <col min="14" max="14" width="3.140625" style="36" customWidth="1"/>
    <col min="15" max="15" width="8.85546875" style="36" customWidth="1"/>
    <col min="16" max="16" width="37.28515625" style="36" customWidth="1"/>
    <col min="17" max="16384" width="9.140625" style="36"/>
  </cols>
  <sheetData>
    <row r="1" spans="1:16" ht="21" customHeight="1"/>
    <row r="2" spans="1:16" ht="18">
      <c r="B2" s="258" t="s">
        <v>543</v>
      </c>
      <c r="C2" s="257"/>
    </row>
    <row r="3" spans="1:16" ht="18">
      <c r="B3" s="256" t="s">
        <v>110</v>
      </c>
    </row>
    <row r="4" spans="1:16" ht="15">
      <c r="B4" s="36" t="s">
        <v>545</v>
      </c>
    </row>
    <row r="5" spans="1:16" ht="18">
      <c r="B5" s="256"/>
    </row>
    <row r="6" spans="1:16" ht="15">
      <c r="A6" s="3"/>
      <c r="B6" s="3" t="s">
        <v>546</v>
      </c>
      <c r="C6" s="3"/>
      <c r="D6" s="41"/>
      <c r="E6" s="41"/>
      <c r="F6" s="41"/>
      <c r="G6" s="3"/>
      <c r="H6" s="3"/>
      <c r="I6" s="3"/>
      <c r="J6" s="3"/>
      <c r="K6" s="3"/>
      <c r="L6" s="3"/>
      <c r="M6" s="3"/>
      <c r="N6" s="3"/>
      <c r="O6" s="3"/>
    </row>
    <row r="7" spans="1:16">
      <c r="A7" s="3"/>
      <c r="B7" s="3" t="s">
        <v>544</v>
      </c>
      <c r="C7" s="3"/>
      <c r="D7" s="41"/>
      <c r="E7" s="41"/>
      <c r="F7" s="41"/>
      <c r="G7" s="3"/>
      <c r="H7" s="3"/>
      <c r="I7" s="3"/>
      <c r="J7" s="3"/>
      <c r="K7" s="3"/>
      <c r="L7" s="3"/>
      <c r="M7" s="3"/>
      <c r="N7" s="3"/>
      <c r="O7" s="3"/>
    </row>
    <row r="8" spans="1:16">
      <c r="A8" s="3"/>
      <c r="B8" s="3"/>
      <c r="C8" s="3"/>
      <c r="D8" s="41"/>
      <c r="E8" s="41"/>
      <c r="F8" s="41"/>
      <c r="G8" s="3"/>
      <c r="H8" s="3"/>
      <c r="I8" s="3"/>
      <c r="J8" s="3"/>
      <c r="K8" s="3"/>
      <c r="L8" s="3"/>
      <c r="M8" s="3"/>
      <c r="N8" s="3"/>
      <c r="O8" s="3"/>
    </row>
    <row r="9" spans="1:16" s="59" customFormat="1" ht="15.75">
      <c r="A9" s="39"/>
      <c r="B9" s="1353" t="s">
        <v>498</v>
      </c>
      <c r="C9" s="1353"/>
      <c r="D9" s="1353"/>
      <c r="E9" s="1353"/>
      <c r="F9" s="1353"/>
      <c r="G9" s="1353"/>
      <c r="H9" s="1353"/>
      <c r="I9" s="1353"/>
      <c r="J9" s="1353"/>
      <c r="K9" s="1353"/>
      <c r="L9" s="1353"/>
      <c r="M9" s="1353"/>
      <c r="N9" s="1353"/>
      <c r="O9" s="526"/>
      <c r="P9" s="526"/>
    </row>
    <row r="10" spans="1:16" s="59" customFormat="1" ht="15.75">
      <c r="A10" s="39"/>
      <c r="B10" s="1353" t="s">
        <v>497</v>
      </c>
      <c r="C10" s="1353"/>
      <c r="D10" s="1353"/>
      <c r="E10" s="1353"/>
      <c r="F10" s="1353"/>
      <c r="G10" s="1353"/>
      <c r="H10" s="1353"/>
      <c r="I10" s="1353"/>
      <c r="J10" s="1353"/>
      <c r="K10" s="1353"/>
      <c r="L10" s="1353"/>
      <c r="M10" s="1353"/>
      <c r="N10" s="1353"/>
      <c r="O10" s="526"/>
      <c r="P10" s="526"/>
    </row>
    <row r="11" spans="1:16" s="59" customFormat="1" ht="15.75">
      <c r="A11" s="39"/>
      <c r="B11" s="1353" t="s">
        <v>496</v>
      </c>
      <c r="C11" s="1353"/>
      <c r="D11" s="1353"/>
      <c r="E11" s="1353"/>
      <c r="F11" s="1353"/>
      <c r="G11" s="1353"/>
      <c r="H11" s="1353"/>
      <c r="I11" s="1353"/>
      <c r="J11" s="1353"/>
      <c r="K11" s="1353"/>
      <c r="L11" s="1353"/>
      <c r="M11" s="1353"/>
      <c r="N11" s="1353"/>
      <c r="O11" s="526"/>
      <c r="P11" s="526"/>
    </row>
    <row r="12" spans="1:16" s="59" customFormat="1" ht="15.75">
      <c r="A12" s="39"/>
      <c r="B12" s="595" t="s">
        <v>495</v>
      </c>
      <c r="C12" s="325"/>
      <c r="D12" s="325"/>
      <c r="E12" s="325"/>
      <c r="F12" s="325"/>
      <c r="G12" s="325"/>
      <c r="H12" s="325"/>
      <c r="I12" s="325"/>
      <c r="J12" s="325"/>
      <c r="K12" s="325"/>
      <c r="L12" s="325"/>
      <c r="M12" s="593" t="s">
        <v>494</v>
      </c>
      <c r="N12" s="594"/>
      <c r="O12" s="526"/>
      <c r="P12" s="526"/>
    </row>
    <row r="13" spans="1:16" s="59" customFormat="1" ht="15.75">
      <c r="A13" s="39"/>
      <c r="B13" s="1354" t="s">
        <v>493</v>
      </c>
      <c r="C13" s="1354"/>
      <c r="D13" s="1354"/>
      <c r="E13" s="1354"/>
      <c r="F13" s="1354"/>
      <c r="G13" s="1354"/>
      <c r="H13" s="1354"/>
      <c r="I13" s="1354"/>
      <c r="J13" s="1354"/>
      <c r="K13" s="1354"/>
      <c r="L13" s="1354"/>
      <c r="M13" s="593" t="s">
        <v>492</v>
      </c>
      <c r="N13" s="592"/>
      <c r="O13" s="526"/>
      <c r="P13" s="526"/>
    </row>
    <row r="14" spans="1:16" s="59" customFormat="1" ht="16.5" thickBot="1">
      <c r="A14" s="39"/>
      <c r="B14" s="591"/>
      <c r="C14" s="326"/>
      <c r="D14" s="326"/>
      <c r="E14" s="326"/>
      <c r="F14" s="326"/>
      <c r="G14" s="326"/>
      <c r="H14" s="326"/>
      <c r="I14" s="326"/>
      <c r="J14" s="326"/>
      <c r="K14" s="326"/>
      <c r="L14" s="326"/>
      <c r="M14" s="590" t="s">
        <v>491</v>
      </c>
      <c r="N14" s="589"/>
      <c r="O14" s="526"/>
      <c r="P14" s="526"/>
    </row>
    <row r="15" spans="1:16" s="59" customFormat="1" ht="16.5" thickBot="1">
      <c r="A15" s="39"/>
      <c r="B15" s="588" t="s">
        <v>490</v>
      </c>
      <c r="C15" s="587" t="s">
        <v>489</v>
      </c>
      <c r="D15" s="586"/>
      <c r="E15" s="586"/>
      <c r="F15" s="586"/>
      <c r="G15" s="586"/>
      <c r="H15" s="586"/>
      <c r="I15" s="586"/>
      <c r="J15" s="586"/>
      <c r="K15" s="586"/>
      <c r="L15" s="586"/>
      <c r="M15" s="585"/>
      <c r="N15" s="585"/>
      <c r="O15" s="542"/>
      <c r="P15" s="526"/>
    </row>
    <row r="16" spans="1:16" s="59" customFormat="1" ht="15.75">
      <c r="A16" s="39"/>
      <c r="B16" s="584"/>
      <c r="C16" s="583" t="s">
        <v>488</v>
      </c>
      <c r="D16" s="582" t="s">
        <v>487</v>
      </c>
      <c r="E16" s="578"/>
      <c r="F16" s="578" t="s">
        <v>486</v>
      </c>
      <c r="G16" s="581"/>
      <c r="H16" s="580"/>
      <c r="I16" s="1355" t="s">
        <v>485</v>
      </c>
      <c r="J16" s="1356"/>
      <c r="K16" s="1356"/>
      <c r="L16" s="1356"/>
      <c r="M16" s="1356"/>
      <c r="N16" s="1357"/>
      <c r="O16" s="570"/>
      <c r="P16" s="569"/>
    </row>
    <row r="17" spans="1:16" s="59" customFormat="1" ht="15.75">
      <c r="A17" s="39"/>
      <c r="B17" s="579"/>
      <c r="C17" s="578">
        <v>1</v>
      </c>
      <c r="D17" s="577">
        <v>2</v>
      </c>
      <c r="E17" s="576"/>
      <c r="F17" s="574">
        <v>3</v>
      </c>
      <c r="G17" s="575"/>
      <c r="H17" s="574"/>
      <c r="I17" s="573" t="s">
        <v>211</v>
      </c>
      <c r="J17" s="573"/>
      <c r="K17" s="573"/>
      <c r="L17" s="572" t="s">
        <v>211</v>
      </c>
      <c r="M17" s="571"/>
      <c r="N17" s="571"/>
      <c r="O17" s="570"/>
      <c r="P17" s="569"/>
    </row>
    <row r="18" spans="1:16" s="59" customFormat="1" ht="27">
      <c r="A18" s="39"/>
      <c r="B18" s="568" t="s">
        <v>484</v>
      </c>
      <c r="C18" s="1358"/>
      <c r="D18" s="1358"/>
      <c r="E18" s="1358"/>
      <c r="F18" s="1358"/>
      <c r="G18" s="1358"/>
      <c r="H18" s="1359"/>
      <c r="I18" s="1360" t="str">
        <f>IF(C18="","",(UPPER(CONCATENATE(C18,D18,E18,F18,G18,H18))))</f>
        <v/>
      </c>
      <c r="J18" s="1361"/>
      <c r="K18" s="1361"/>
      <c r="L18" s="1361"/>
      <c r="M18" s="1361"/>
      <c r="N18" s="1362"/>
      <c r="O18" s="567" t="s">
        <v>483</v>
      </c>
      <c r="P18" s="566" t="s">
        <v>482</v>
      </c>
    </row>
    <row r="19" spans="1:16" s="59" customFormat="1" ht="15.75">
      <c r="A19" s="39"/>
      <c r="B19" s="551" t="s">
        <v>476</v>
      </c>
      <c r="C19" s="1351"/>
      <c r="D19" s="1351"/>
      <c r="E19" s="1351"/>
      <c r="F19" s="1351"/>
      <c r="G19" s="1351"/>
      <c r="H19" s="1351"/>
      <c r="I19" s="1351"/>
      <c r="J19" s="1351"/>
      <c r="K19" s="1351"/>
      <c r="L19" s="1351"/>
      <c r="M19" s="1351"/>
      <c r="N19" s="1352"/>
      <c r="O19" s="542">
        <f>LEN(C19)</f>
        <v>0</v>
      </c>
      <c r="P19" s="562" t="str">
        <f>IF(B19="","",IF(O19&gt;40,"Please limit your description to be up to 40-characters only.","ok"))</f>
        <v>ok</v>
      </c>
    </row>
    <row r="20" spans="1:16" s="62" customFormat="1" ht="18">
      <c r="A20" s="328"/>
      <c r="B20" s="565" t="s">
        <v>481</v>
      </c>
      <c r="C20" s="1346"/>
      <c r="D20" s="1347"/>
      <c r="E20" s="1348"/>
      <c r="F20" s="1349"/>
      <c r="G20" s="1349"/>
      <c r="H20" s="1349"/>
      <c r="I20" s="1349"/>
      <c r="J20" s="1349"/>
      <c r="K20" s="1349"/>
      <c r="L20" s="1349"/>
      <c r="M20" s="1349"/>
      <c r="N20" s="1350"/>
      <c r="O20" s="542"/>
      <c r="P20" s="526"/>
    </row>
    <row r="21" spans="1:16" s="59" customFormat="1" ht="15.75">
      <c r="A21" s="39"/>
      <c r="B21" s="551" t="s">
        <v>476</v>
      </c>
      <c r="C21" s="1351"/>
      <c r="D21" s="1351"/>
      <c r="E21" s="1351"/>
      <c r="F21" s="1351"/>
      <c r="G21" s="1351"/>
      <c r="H21" s="1351"/>
      <c r="I21" s="1351"/>
      <c r="J21" s="1351"/>
      <c r="K21" s="1351"/>
      <c r="L21" s="1351"/>
      <c r="M21" s="1351"/>
      <c r="N21" s="1352"/>
      <c r="O21" s="542">
        <f>LEN(C21)</f>
        <v>0</v>
      </c>
      <c r="P21" s="562" t="str">
        <f>IF(B21="","",IF(O21&gt;40,"Please limit your description to be up to 40-characters only.","ok"))</f>
        <v>ok</v>
      </c>
    </row>
    <row r="22" spans="1:16" s="59" customFormat="1" ht="24">
      <c r="A22" s="39"/>
      <c r="B22" s="564" t="s">
        <v>480</v>
      </c>
      <c r="C22" s="1346"/>
      <c r="D22" s="1346"/>
      <c r="E22" s="1346"/>
      <c r="F22" s="1347"/>
      <c r="G22" s="1348" t="s">
        <v>479</v>
      </c>
      <c r="H22" s="1349"/>
      <c r="I22" s="1349"/>
      <c r="J22" s="1349"/>
      <c r="K22" s="1349"/>
      <c r="L22" s="1349"/>
      <c r="M22" s="1349"/>
      <c r="N22" s="1350"/>
      <c r="O22" s="542"/>
      <c r="P22" s="526"/>
    </row>
    <row r="23" spans="1:16" s="59" customFormat="1" ht="15.75">
      <c r="A23" s="39"/>
      <c r="B23" s="551" t="s">
        <v>476</v>
      </c>
      <c r="C23" s="1351"/>
      <c r="D23" s="1351"/>
      <c r="E23" s="1351"/>
      <c r="F23" s="1351"/>
      <c r="G23" s="1351"/>
      <c r="H23" s="1351"/>
      <c r="I23" s="1351"/>
      <c r="J23" s="1351"/>
      <c r="K23" s="1351"/>
      <c r="L23" s="1351"/>
      <c r="M23" s="1351"/>
      <c r="N23" s="1352"/>
      <c r="O23" s="542">
        <f>LEN(C23)</f>
        <v>0</v>
      </c>
      <c r="P23" s="562" t="str">
        <f>IF(B23="","",IF(O23&gt;40,"Please limit your description to be up to 40-characters only.","ok"))</f>
        <v>ok</v>
      </c>
    </row>
    <row r="24" spans="1:16" s="59" customFormat="1" ht="24">
      <c r="A24" s="39"/>
      <c r="B24" s="563" t="s">
        <v>478</v>
      </c>
      <c r="C24" s="1346"/>
      <c r="D24" s="1346"/>
      <c r="E24" s="1346"/>
      <c r="F24" s="1346"/>
      <c r="G24" s="1346"/>
      <c r="H24" s="1347"/>
      <c r="I24" s="1348" t="s">
        <v>477</v>
      </c>
      <c r="J24" s="1349"/>
      <c r="K24" s="1349"/>
      <c r="L24" s="1349"/>
      <c r="M24" s="1349"/>
      <c r="N24" s="1350"/>
      <c r="O24" s="542"/>
      <c r="P24" s="526"/>
    </row>
    <row r="25" spans="1:16" s="59" customFormat="1" ht="15.75">
      <c r="A25" s="39"/>
      <c r="B25" s="551" t="s">
        <v>476</v>
      </c>
      <c r="C25" s="1351"/>
      <c r="D25" s="1351"/>
      <c r="E25" s="1351"/>
      <c r="F25" s="1351"/>
      <c r="G25" s="1351"/>
      <c r="H25" s="1351"/>
      <c r="I25" s="1351"/>
      <c r="J25" s="1351"/>
      <c r="K25" s="1351"/>
      <c r="L25" s="1351"/>
      <c r="M25" s="1351"/>
      <c r="N25" s="1352"/>
      <c r="O25" s="542">
        <f>LEN(C25)</f>
        <v>0</v>
      </c>
      <c r="P25" s="562" t="str">
        <f>IF(B25="","",IF(O25&gt;40,"Please limit your description to be up to 40-characters only.","ok"))</f>
        <v>ok</v>
      </c>
    </row>
    <row r="26" spans="1:16" s="59" customFormat="1" ht="18.75" thickBot="1">
      <c r="A26" s="39"/>
      <c r="B26" s="551" t="s">
        <v>475</v>
      </c>
      <c r="C26" s="561"/>
      <c r="D26" s="554"/>
      <c r="E26" s="554"/>
      <c r="F26" s="554"/>
      <c r="G26" s="554"/>
      <c r="H26" s="554"/>
      <c r="I26" s="554" t="s">
        <v>474</v>
      </c>
      <c r="J26" s="554"/>
      <c r="K26" s="554"/>
      <c r="L26" s="554"/>
      <c r="M26" s="553"/>
      <c r="N26" s="552"/>
      <c r="O26" s="542"/>
      <c r="P26" s="526"/>
    </row>
    <row r="27" spans="1:16" s="59" customFormat="1" ht="18.75" thickTop="1">
      <c r="A27" s="39"/>
      <c r="B27" s="560" t="s">
        <v>473</v>
      </c>
      <c r="C27" s="559"/>
      <c r="D27" s="558" t="s">
        <v>472</v>
      </c>
      <c r="E27" s="557"/>
      <c r="F27" s="557"/>
      <c r="G27" s="557"/>
      <c r="H27" s="557"/>
      <c r="I27" s="557"/>
      <c r="J27" s="557"/>
      <c r="K27" s="557"/>
      <c r="L27" s="557"/>
      <c r="M27" s="557"/>
      <c r="N27" s="556"/>
      <c r="O27" s="542"/>
      <c r="P27" s="526"/>
    </row>
    <row r="28" spans="1:16" s="59" customFormat="1" ht="18">
      <c r="A28" s="39"/>
      <c r="B28" s="551" t="s">
        <v>471</v>
      </c>
      <c r="C28" s="550" t="s">
        <v>470</v>
      </c>
      <c r="D28" s="555" t="s">
        <v>225</v>
      </c>
      <c r="E28" s="554"/>
      <c r="F28" s="554"/>
      <c r="G28" s="554"/>
      <c r="H28" s="554"/>
      <c r="I28" s="554"/>
      <c r="J28" s="554"/>
      <c r="K28" s="554"/>
      <c r="L28" s="554"/>
      <c r="M28" s="553"/>
      <c r="N28" s="552"/>
      <c r="O28" s="542"/>
      <c r="P28" s="526"/>
    </row>
    <row r="29" spans="1:16" s="59" customFormat="1" ht="18">
      <c r="A29" s="39"/>
      <c r="B29" s="551" t="s">
        <v>469</v>
      </c>
      <c r="C29" s="1334"/>
      <c r="D29" s="1334"/>
      <c r="E29" s="1334"/>
      <c r="F29" s="1335"/>
      <c r="G29" s="554"/>
      <c r="H29" s="554"/>
      <c r="I29" s="554"/>
      <c r="J29" s="554"/>
      <c r="K29" s="554"/>
      <c r="L29" s="554"/>
      <c r="M29" s="553"/>
      <c r="N29" s="552"/>
      <c r="O29" s="542"/>
      <c r="P29" s="526"/>
    </row>
    <row r="30" spans="1:16" s="59" customFormat="1" ht="18">
      <c r="A30" s="39"/>
      <c r="B30" s="551" t="s">
        <v>468</v>
      </c>
      <c r="C30" s="1334"/>
      <c r="D30" s="1334"/>
      <c r="E30" s="1334"/>
      <c r="F30" s="1334"/>
      <c r="G30" s="1334"/>
      <c r="H30" s="1334"/>
      <c r="I30" s="1334"/>
      <c r="J30" s="1334"/>
      <c r="K30" s="1334"/>
      <c r="L30" s="1335"/>
      <c r="M30" s="553"/>
      <c r="N30" s="552"/>
      <c r="O30" s="542"/>
      <c r="P30" s="526"/>
    </row>
    <row r="31" spans="1:16" s="59" customFormat="1" ht="18">
      <c r="A31" s="39"/>
      <c r="B31" s="551" t="s">
        <v>467</v>
      </c>
      <c r="C31" s="1334"/>
      <c r="D31" s="1334"/>
      <c r="E31" s="1334"/>
      <c r="F31" s="1335"/>
      <c r="G31" s="554"/>
      <c r="H31" s="554"/>
      <c r="I31" s="554"/>
      <c r="J31" s="554"/>
      <c r="K31" s="554"/>
      <c r="L31" s="554"/>
      <c r="M31" s="553"/>
      <c r="N31" s="552"/>
      <c r="O31" s="542"/>
      <c r="P31" s="526"/>
    </row>
    <row r="32" spans="1:16" s="59" customFormat="1" ht="18">
      <c r="A32" s="39"/>
      <c r="B32" s="551" t="s">
        <v>466</v>
      </c>
      <c r="C32" s="1334"/>
      <c r="D32" s="1334"/>
      <c r="E32" s="1334"/>
      <c r="F32" s="1334"/>
      <c r="G32" s="1334"/>
      <c r="H32" s="1334"/>
      <c r="I32" s="1334"/>
      <c r="J32" s="1334"/>
      <c r="K32" s="1334"/>
      <c r="L32" s="1335"/>
      <c r="M32" s="553"/>
      <c r="N32" s="552"/>
      <c r="O32" s="542"/>
      <c r="P32" s="526"/>
    </row>
    <row r="33" spans="1:16" s="59" customFormat="1" ht="18">
      <c r="A33" s="39"/>
      <c r="B33" s="551" t="s">
        <v>465</v>
      </c>
      <c r="C33" s="550" t="s">
        <v>18</v>
      </c>
      <c r="D33" s="1336"/>
      <c r="E33" s="1337"/>
      <c r="F33" s="1337"/>
      <c r="G33" s="1337"/>
      <c r="H33" s="1337"/>
      <c r="I33" s="1337"/>
      <c r="J33" s="1337"/>
      <c r="K33" s="1337"/>
      <c r="L33" s="1337"/>
      <c r="M33" s="1337"/>
      <c r="N33" s="1338"/>
      <c r="O33" s="542"/>
      <c r="P33" s="526"/>
    </row>
    <row r="34" spans="1:16" s="59" customFormat="1" ht="18">
      <c r="A34" s="39"/>
      <c r="B34" s="549" t="s">
        <v>464</v>
      </c>
      <c r="C34" s="550" t="s">
        <v>18</v>
      </c>
      <c r="D34" s="1336"/>
      <c r="E34" s="1337"/>
      <c r="F34" s="1337"/>
      <c r="G34" s="1337"/>
      <c r="H34" s="1337"/>
      <c r="I34" s="1337"/>
      <c r="J34" s="1337"/>
      <c r="K34" s="1337"/>
      <c r="L34" s="1337"/>
      <c r="M34" s="1337"/>
      <c r="N34" s="1338"/>
      <c r="O34" s="542"/>
      <c r="P34" s="526"/>
    </row>
    <row r="35" spans="1:16" s="59" customFormat="1" ht="18">
      <c r="A35" s="39"/>
      <c r="B35" s="549" t="s">
        <v>463</v>
      </c>
      <c r="C35" s="548" t="s">
        <v>18</v>
      </c>
      <c r="D35" s="1336"/>
      <c r="E35" s="1337"/>
      <c r="F35" s="1337"/>
      <c r="G35" s="1337"/>
      <c r="H35" s="1337"/>
      <c r="I35" s="1337"/>
      <c r="J35" s="1337"/>
      <c r="K35" s="1337"/>
      <c r="L35" s="1337"/>
      <c r="M35" s="1337"/>
      <c r="N35" s="1338"/>
      <c r="O35" s="542"/>
      <c r="P35" s="526"/>
    </row>
    <row r="36" spans="1:16" s="59" customFormat="1" ht="18">
      <c r="A36" s="39"/>
      <c r="B36" s="547" t="s">
        <v>462</v>
      </c>
      <c r="C36" s="1339"/>
      <c r="D36" s="1340"/>
      <c r="E36" s="1340"/>
      <c r="F36" s="1340"/>
      <c r="G36" s="1340"/>
      <c r="H36" s="1340"/>
      <c r="I36" s="1341" t="s">
        <v>460</v>
      </c>
      <c r="J36" s="1342"/>
      <c r="K36" s="1342"/>
      <c r="L36" s="1343"/>
      <c r="M36" s="1344"/>
      <c r="N36" s="1345"/>
      <c r="O36" s="542"/>
      <c r="P36" s="526"/>
    </row>
    <row r="37" spans="1:16" s="59" customFormat="1" ht="18.75" thickBot="1">
      <c r="A37" s="39"/>
      <c r="B37" s="546" t="s">
        <v>461</v>
      </c>
      <c r="C37" s="1327"/>
      <c r="D37" s="1328"/>
      <c r="E37" s="1328"/>
      <c r="F37" s="1328"/>
      <c r="G37" s="1328"/>
      <c r="H37" s="1328"/>
      <c r="I37" s="1329" t="s">
        <v>460</v>
      </c>
      <c r="J37" s="1330"/>
      <c r="K37" s="1330"/>
      <c r="L37" s="1331"/>
      <c r="M37" s="1332"/>
      <c r="N37" s="1333"/>
      <c r="O37" s="542"/>
      <c r="P37" s="526"/>
    </row>
    <row r="38" spans="1:16" s="59" customFormat="1" ht="15" thickBot="1">
      <c r="A38" s="39"/>
      <c r="B38" s="528"/>
      <c r="C38" s="528"/>
      <c r="D38" s="528"/>
      <c r="E38" s="528"/>
      <c r="F38" s="528"/>
      <c r="G38" s="528"/>
      <c r="H38" s="528"/>
      <c r="I38" s="528"/>
      <c r="J38" s="528"/>
      <c r="K38" s="528"/>
      <c r="L38" s="528"/>
      <c r="M38" s="528"/>
      <c r="N38" s="528"/>
      <c r="O38" s="542"/>
      <c r="P38" s="526"/>
    </row>
    <row r="39" spans="1:16" s="59" customFormat="1">
      <c r="A39" s="39"/>
      <c r="B39" s="527"/>
      <c r="C39" s="527"/>
      <c r="D39" s="527"/>
      <c r="E39" s="527"/>
      <c r="F39" s="527"/>
      <c r="G39" s="527"/>
      <c r="H39" s="527"/>
      <c r="I39" s="545" t="s">
        <v>459</v>
      </c>
      <c r="J39" s="544"/>
      <c r="K39" s="544"/>
      <c r="L39" s="544"/>
      <c r="M39" s="544"/>
      <c r="N39" s="543"/>
      <c r="O39" s="542"/>
      <c r="P39" s="526"/>
    </row>
    <row r="40" spans="1:16" s="59" customFormat="1">
      <c r="A40" s="39"/>
      <c r="B40" s="533" t="s">
        <v>1</v>
      </c>
      <c r="C40" s="1325"/>
      <c r="D40" s="1325"/>
      <c r="E40" s="1325"/>
      <c r="F40" s="1325"/>
      <c r="G40" s="1325"/>
      <c r="H40" s="535"/>
      <c r="I40" s="539"/>
      <c r="J40" s="541"/>
      <c r="K40" s="541"/>
      <c r="L40" s="541"/>
      <c r="M40" s="541"/>
      <c r="N40" s="540"/>
      <c r="O40" s="542"/>
      <c r="P40" s="526"/>
    </row>
    <row r="41" spans="1:16" s="59" customFormat="1">
      <c r="A41" s="39"/>
      <c r="B41" s="533"/>
      <c r="C41" s="532"/>
      <c r="D41" s="532"/>
      <c r="E41" s="532"/>
      <c r="F41" s="532"/>
      <c r="G41" s="527"/>
      <c r="H41" s="527"/>
      <c r="I41" s="539"/>
      <c r="J41" s="541"/>
      <c r="K41" s="541"/>
      <c r="L41" s="541"/>
      <c r="M41" s="541"/>
      <c r="N41" s="540"/>
      <c r="O41" s="542"/>
      <c r="P41" s="526"/>
    </row>
    <row r="42" spans="1:16" s="59" customFormat="1">
      <c r="A42" s="39"/>
      <c r="B42" s="533" t="s">
        <v>458</v>
      </c>
      <c r="C42" s="1325"/>
      <c r="D42" s="1325"/>
      <c r="E42" s="1325"/>
      <c r="F42" s="1325"/>
      <c r="G42" s="1325"/>
      <c r="H42" s="535"/>
      <c r="I42" s="539" t="s">
        <v>457</v>
      </c>
      <c r="J42" s="541"/>
      <c r="K42" s="541"/>
      <c r="L42" s="541"/>
      <c r="M42" s="541"/>
      <c r="N42" s="540"/>
      <c r="O42" s="542"/>
      <c r="P42" s="526"/>
    </row>
    <row r="43" spans="1:16">
      <c r="A43" s="3"/>
      <c r="B43" s="533" t="s">
        <v>456</v>
      </c>
      <c r="C43" s="532"/>
      <c r="D43" s="532"/>
      <c r="E43" s="532"/>
      <c r="F43" s="532"/>
      <c r="G43" s="527"/>
      <c r="H43" s="527"/>
      <c r="I43" s="539" t="s">
        <v>451</v>
      </c>
      <c r="J43" s="538"/>
      <c r="K43" s="538"/>
      <c r="L43" s="538"/>
      <c r="M43" s="538"/>
      <c r="N43" s="537"/>
      <c r="O43" s="542"/>
      <c r="P43" s="526"/>
    </row>
    <row r="44" spans="1:16">
      <c r="A44" s="3"/>
      <c r="B44" s="533" t="s">
        <v>455</v>
      </c>
      <c r="C44" s="1325"/>
      <c r="D44" s="1325"/>
      <c r="E44" s="1325"/>
      <c r="F44" s="1325"/>
      <c r="G44" s="1325"/>
      <c r="H44" s="527"/>
      <c r="I44" s="539"/>
      <c r="J44" s="541"/>
      <c r="K44" s="541"/>
      <c r="L44" s="541"/>
      <c r="M44" s="541"/>
      <c r="N44" s="534"/>
      <c r="O44" s="542"/>
      <c r="P44" s="526"/>
    </row>
    <row r="45" spans="1:16">
      <c r="A45" s="3"/>
      <c r="B45" s="533"/>
      <c r="C45" s="532"/>
      <c r="D45" s="532"/>
      <c r="E45" s="532"/>
      <c r="F45" s="532"/>
      <c r="G45" s="527"/>
      <c r="H45" s="527"/>
      <c r="I45" s="539"/>
      <c r="J45" s="541"/>
      <c r="K45" s="541"/>
      <c r="L45" s="541"/>
      <c r="M45" s="541"/>
      <c r="N45" s="540"/>
      <c r="O45" s="542"/>
      <c r="P45" s="526"/>
    </row>
    <row r="46" spans="1:16">
      <c r="A46" s="3"/>
      <c r="B46" s="533" t="s">
        <v>454</v>
      </c>
      <c r="C46" s="1325"/>
      <c r="D46" s="1325"/>
      <c r="E46" s="1325"/>
      <c r="F46" s="1325"/>
      <c r="G46" s="1325"/>
      <c r="H46" s="527"/>
      <c r="I46" s="539"/>
      <c r="J46" s="541"/>
      <c r="K46" s="541"/>
      <c r="L46" s="541"/>
      <c r="M46" s="541"/>
      <c r="N46" s="540"/>
      <c r="O46" s="526"/>
      <c r="P46" s="526"/>
    </row>
    <row r="47" spans="1:16">
      <c r="A47" s="3"/>
      <c r="B47" s="533"/>
      <c r="C47" s="533"/>
      <c r="D47" s="533"/>
      <c r="E47" s="533"/>
      <c r="F47" s="533"/>
      <c r="G47" s="527"/>
      <c r="H47" s="527"/>
      <c r="I47" s="539" t="s">
        <v>453</v>
      </c>
      <c r="J47" s="541"/>
      <c r="K47" s="541"/>
      <c r="L47" s="541"/>
      <c r="M47" s="541"/>
      <c r="N47" s="540"/>
      <c r="O47" s="526"/>
      <c r="P47" s="526"/>
    </row>
    <row r="48" spans="1:16">
      <c r="A48" s="3"/>
      <c r="B48" s="533" t="s">
        <v>452</v>
      </c>
      <c r="C48" s="1325"/>
      <c r="D48" s="1325"/>
      <c r="E48" s="1325"/>
      <c r="F48" s="1325"/>
      <c r="G48" s="1325"/>
      <c r="H48" s="527"/>
      <c r="I48" s="539" t="s">
        <v>451</v>
      </c>
      <c r="J48" s="538"/>
      <c r="K48" s="538"/>
      <c r="L48" s="538"/>
      <c r="M48" s="538"/>
      <c r="N48" s="537"/>
      <c r="O48" s="526"/>
      <c r="P48" s="526"/>
    </row>
    <row r="49" spans="2:16">
      <c r="B49" s="533"/>
      <c r="C49" s="532"/>
      <c r="D49" s="532"/>
      <c r="E49" s="532"/>
      <c r="F49" s="532"/>
      <c r="G49" s="527"/>
      <c r="H49" s="532"/>
      <c r="I49" s="536"/>
      <c r="J49" s="535"/>
      <c r="K49" s="535"/>
      <c r="L49" s="535"/>
      <c r="M49" s="535"/>
      <c r="N49" s="534"/>
      <c r="O49" s="526"/>
      <c r="P49" s="526"/>
    </row>
    <row r="50" spans="2:16" ht="15" thickBot="1">
      <c r="B50" s="533" t="s">
        <v>450</v>
      </c>
      <c r="C50" s="1326"/>
      <c r="D50" s="1326"/>
      <c r="E50" s="1326"/>
      <c r="F50" s="1326"/>
      <c r="G50" s="1326"/>
      <c r="H50" s="532"/>
      <c r="I50" s="531"/>
      <c r="J50" s="530"/>
      <c r="K50" s="530"/>
      <c r="L50" s="530"/>
      <c r="M50" s="530"/>
      <c r="N50" s="529"/>
      <c r="O50" s="526"/>
      <c r="P50" s="526"/>
    </row>
    <row r="51" spans="2:16">
      <c r="B51" s="528"/>
      <c r="C51" s="527"/>
      <c r="D51" s="527"/>
      <c r="E51" s="527"/>
      <c r="F51" s="527"/>
      <c r="G51" s="527"/>
      <c r="H51" s="527"/>
      <c r="I51" s="527"/>
      <c r="J51" s="527"/>
      <c r="K51" s="527"/>
      <c r="L51" s="527"/>
      <c r="M51" s="527"/>
      <c r="N51" s="527"/>
      <c r="O51" s="526"/>
      <c r="P51" s="526"/>
    </row>
  </sheetData>
  <mergeCells count="36">
    <mergeCell ref="C19:N19"/>
    <mergeCell ref="B9:N9"/>
    <mergeCell ref="B10:N10"/>
    <mergeCell ref="B11:N11"/>
    <mergeCell ref="B13:L13"/>
    <mergeCell ref="I16:N16"/>
    <mergeCell ref="C18:H18"/>
    <mergeCell ref="I18:N18"/>
    <mergeCell ref="C31:F31"/>
    <mergeCell ref="C20:D20"/>
    <mergeCell ref="E20:N20"/>
    <mergeCell ref="C21:N21"/>
    <mergeCell ref="C22:F22"/>
    <mergeCell ref="G22:N22"/>
    <mergeCell ref="C23:N23"/>
    <mergeCell ref="C24:H24"/>
    <mergeCell ref="I24:N24"/>
    <mergeCell ref="C25:N25"/>
    <mergeCell ref="C29:F29"/>
    <mergeCell ref="C30:L30"/>
    <mergeCell ref="M37:N37"/>
    <mergeCell ref="C40:G40"/>
    <mergeCell ref="C42:G42"/>
    <mergeCell ref="C44:G44"/>
    <mergeCell ref="C32:L32"/>
    <mergeCell ref="D33:N33"/>
    <mergeCell ref="D34:N34"/>
    <mergeCell ref="D35:N35"/>
    <mergeCell ref="C36:H36"/>
    <mergeCell ref="I36:L36"/>
    <mergeCell ref="M36:N36"/>
    <mergeCell ref="C46:G46"/>
    <mergeCell ref="C48:G48"/>
    <mergeCell ref="C50:G50"/>
    <mergeCell ref="C37:H37"/>
    <mergeCell ref="I37:L37"/>
  </mergeCells>
  <pageMargins left="0.7" right="0.7" top="0.75" bottom="0.75" header="0.3" footer="0.3"/>
  <pageSetup scale="82"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U51"/>
  <sheetViews>
    <sheetView view="pageBreakPreview" zoomScaleNormal="100" zoomScaleSheetLayoutView="100" workbookViewId="0">
      <selection activeCell="A53" sqref="A53:G53"/>
    </sheetView>
  </sheetViews>
  <sheetFormatPr defaultColWidth="9.140625" defaultRowHeight="12.75"/>
  <cols>
    <col min="1" max="1" width="5" style="526" customWidth="1"/>
    <col min="2" max="2" width="26.5703125" style="526" customWidth="1"/>
    <col min="3" max="18" width="2.7109375" style="526" customWidth="1"/>
    <col min="19" max="19" width="25.42578125" style="526" customWidth="1"/>
    <col min="20" max="20" width="0" style="526" hidden="1" customWidth="1"/>
    <col min="21" max="21" width="4" style="526" customWidth="1"/>
    <col min="22" max="16384" width="9.140625" style="526"/>
  </cols>
  <sheetData>
    <row r="1" spans="1:21" ht="14.25">
      <c r="A1" s="36"/>
      <c r="B1" s="36"/>
      <c r="C1" s="36"/>
      <c r="D1" s="249"/>
      <c r="E1" s="249"/>
      <c r="F1" s="249"/>
      <c r="G1" s="36"/>
      <c r="H1" s="36"/>
      <c r="I1" s="36"/>
      <c r="J1" s="36"/>
      <c r="K1" s="36"/>
      <c r="L1" s="36"/>
      <c r="M1" s="36"/>
      <c r="N1" s="36"/>
      <c r="O1" s="36"/>
      <c r="P1" s="36"/>
    </row>
    <row r="2" spans="1:21" ht="18">
      <c r="A2" s="36"/>
      <c r="B2" s="47" t="s">
        <v>547</v>
      </c>
      <c r="C2" s="43"/>
      <c r="D2" s="41"/>
      <c r="E2" s="41"/>
      <c r="F2" s="41"/>
      <c r="G2" s="3"/>
      <c r="H2" s="3"/>
      <c r="I2" s="3"/>
      <c r="J2" s="3"/>
      <c r="K2" s="3"/>
      <c r="L2" s="3"/>
      <c r="M2" s="3"/>
      <c r="N2" s="3"/>
      <c r="O2" s="3"/>
      <c r="P2" s="3"/>
      <c r="Q2" s="596"/>
      <c r="R2" s="596"/>
      <c r="S2" s="596"/>
      <c r="T2" s="596"/>
      <c r="U2" s="596"/>
    </row>
    <row r="3" spans="1:21" ht="18">
      <c r="A3" s="36"/>
      <c r="B3" s="330" t="s">
        <v>110</v>
      </c>
      <c r="C3" s="3"/>
      <c r="D3" s="41"/>
      <c r="E3" s="41"/>
      <c r="F3" s="41"/>
      <c r="G3" s="3"/>
      <c r="H3" s="3"/>
      <c r="I3" s="3"/>
      <c r="J3" s="3"/>
      <c r="K3" s="3"/>
      <c r="L3" s="3"/>
      <c r="M3" s="3"/>
      <c r="N3" s="3"/>
      <c r="O3" s="3"/>
      <c r="P3" s="3"/>
      <c r="Q3" s="596"/>
      <c r="R3" s="596"/>
      <c r="S3" s="596"/>
      <c r="T3" s="596"/>
      <c r="U3" s="596"/>
    </row>
    <row r="4" spans="1:21" ht="15">
      <c r="A4" s="36"/>
      <c r="B4" s="3" t="s">
        <v>549</v>
      </c>
      <c r="C4" s="3"/>
      <c r="D4" s="41"/>
      <c r="E4" s="41"/>
      <c r="F4" s="41"/>
      <c r="G4" s="3"/>
      <c r="H4" s="3"/>
      <c r="I4" s="3"/>
      <c r="J4" s="3"/>
      <c r="K4" s="3"/>
      <c r="L4" s="3"/>
      <c r="M4" s="3"/>
      <c r="N4" s="3"/>
      <c r="O4" s="3"/>
      <c r="P4" s="3"/>
      <c r="Q4" s="596"/>
      <c r="R4" s="596"/>
      <c r="S4" s="596"/>
      <c r="T4" s="596"/>
      <c r="U4" s="596"/>
    </row>
    <row r="5" spans="1:21" ht="18">
      <c r="A5" s="36"/>
      <c r="B5" s="256"/>
      <c r="C5" s="3"/>
      <c r="D5" s="41"/>
      <c r="E5" s="41"/>
      <c r="F5" s="41"/>
      <c r="G5" s="3"/>
      <c r="H5" s="3"/>
      <c r="I5" s="3"/>
      <c r="J5" s="3"/>
      <c r="K5" s="3"/>
      <c r="L5" s="3"/>
      <c r="M5" s="3"/>
      <c r="N5" s="3"/>
      <c r="O5" s="3"/>
      <c r="P5" s="3"/>
      <c r="Q5" s="596"/>
      <c r="R5" s="596"/>
      <c r="S5" s="596"/>
      <c r="T5" s="596"/>
      <c r="U5" s="596"/>
    </row>
    <row r="6" spans="1:21" ht="15">
      <c r="A6" s="36"/>
      <c r="B6" s="3" t="s">
        <v>548</v>
      </c>
      <c r="C6" s="3"/>
      <c r="D6" s="41"/>
      <c r="E6" s="41"/>
      <c r="F6" s="41"/>
      <c r="G6" s="3"/>
      <c r="H6" s="3"/>
      <c r="I6" s="3"/>
      <c r="J6" s="3"/>
      <c r="K6" s="3"/>
      <c r="L6" s="3"/>
      <c r="M6" s="3"/>
      <c r="N6" s="3"/>
      <c r="O6" s="3"/>
      <c r="P6" s="3"/>
      <c r="Q6" s="596"/>
      <c r="R6" s="596"/>
      <c r="S6" s="596"/>
      <c r="T6" s="596"/>
      <c r="U6" s="596"/>
    </row>
    <row r="7" spans="1:21" ht="14.25">
      <c r="A7" s="3"/>
      <c r="B7" s="3" t="s">
        <v>544</v>
      </c>
      <c r="C7" s="3"/>
      <c r="D7" s="41"/>
      <c r="E7" s="41"/>
      <c r="F7" s="41"/>
      <c r="G7" s="3"/>
      <c r="H7" s="3"/>
      <c r="I7" s="3"/>
      <c r="J7" s="3"/>
      <c r="K7" s="3"/>
      <c r="L7" s="3"/>
      <c r="M7" s="3"/>
      <c r="N7" s="3"/>
      <c r="O7" s="3"/>
      <c r="P7" s="3"/>
      <c r="Q7" s="596"/>
      <c r="R7" s="596"/>
      <c r="S7" s="596"/>
      <c r="T7" s="596"/>
      <c r="U7" s="596"/>
    </row>
    <row r="8" spans="1:21" ht="14.25">
      <c r="A8" s="3"/>
      <c r="B8" s="3"/>
      <c r="C8" s="3"/>
      <c r="D8" s="41"/>
      <c r="E8" s="41"/>
      <c r="F8" s="41"/>
      <c r="G8" s="3"/>
      <c r="H8" s="3"/>
      <c r="I8" s="3"/>
      <c r="J8" s="3"/>
      <c r="K8" s="3"/>
      <c r="L8" s="3"/>
      <c r="M8" s="3"/>
      <c r="N8" s="3"/>
      <c r="O8" s="3"/>
      <c r="P8" s="3"/>
      <c r="Q8" s="596"/>
      <c r="R8" s="596"/>
      <c r="S8" s="596"/>
      <c r="T8" s="596"/>
      <c r="U8" s="596"/>
    </row>
    <row r="9" spans="1:21" ht="15.75">
      <c r="A9" s="39"/>
      <c r="B9" s="1353" t="s">
        <v>498</v>
      </c>
      <c r="C9" s="1353"/>
      <c r="D9" s="1353"/>
      <c r="E9" s="1353"/>
      <c r="F9" s="1353"/>
      <c r="G9" s="1353"/>
      <c r="H9" s="1353"/>
      <c r="I9" s="1353"/>
      <c r="J9" s="1353"/>
      <c r="K9" s="1353"/>
      <c r="L9" s="1353"/>
      <c r="M9" s="1353"/>
      <c r="N9" s="1353"/>
      <c r="O9" s="1353"/>
      <c r="P9" s="1353"/>
      <c r="Q9" s="1353"/>
      <c r="R9" s="1353"/>
      <c r="S9" s="1353"/>
      <c r="T9" s="1353"/>
      <c r="U9" s="1353"/>
    </row>
    <row r="10" spans="1:21" ht="15.75">
      <c r="A10" s="39"/>
      <c r="B10" s="1353" t="s">
        <v>497</v>
      </c>
      <c r="C10" s="1353"/>
      <c r="D10" s="1353"/>
      <c r="E10" s="1353"/>
      <c r="F10" s="1353"/>
      <c r="G10" s="1353"/>
      <c r="H10" s="1353"/>
      <c r="I10" s="1353"/>
      <c r="J10" s="1353"/>
      <c r="K10" s="1353"/>
      <c r="L10" s="1353"/>
      <c r="M10" s="1353"/>
      <c r="N10" s="1353"/>
      <c r="O10" s="1353"/>
      <c r="P10" s="1353"/>
      <c r="Q10" s="1353"/>
      <c r="R10" s="1353"/>
      <c r="S10" s="1353"/>
      <c r="T10" s="1353"/>
      <c r="U10" s="1353"/>
    </row>
    <row r="11" spans="1:21" ht="15.75">
      <c r="A11" s="39"/>
      <c r="B11" s="1353" t="s">
        <v>535</v>
      </c>
      <c r="C11" s="1353"/>
      <c r="D11" s="1353"/>
      <c r="E11" s="1353"/>
      <c r="F11" s="1353"/>
      <c r="G11" s="1353"/>
      <c r="H11" s="1353"/>
      <c r="I11" s="1353"/>
      <c r="J11" s="1353"/>
      <c r="K11" s="1353"/>
      <c r="L11" s="1353"/>
      <c r="M11" s="1353"/>
      <c r="N11" s="1353"/>
      <c r="O11" s="1353"/>
      <c r="P11" s="1353"/>
      <c r="Q11" s="1353"/>
      <c r="R11" s="1353"/>
      <c r="S11" s="1353"/>
      <c r="T11" s="1353"/>
      <c r="U11" s="1353"/>
    </row>
    <row r="12" spans="1:21" ht="14.25">
      <c r="A12" s="39"/>
      <c r="B12" s="600"/>
      <c r="C12" s="597"/>
      <c r="D12" s="597"/>
      <c r="E12" s="597"/>
      <c r="F12" s="597"/>
      <c r="G12" s="597"/>
      <c r="H12" s="597"/>
      <c r="I12" s="597"/>
      <c r="J12" s="597"/>
      <c r="K12" s="597"/>
      <c r="L12" s="597"/>
      <c r="M12" s="597"/>
      <c r="N12" s="597"/>
      <c r="O12" s="597"/>
      <c r="P12" s="597"/>
      <c r="Q12" s="597"/>
      <c r="R12" s="597"/>
      <c r="S12" s="596"/>
      <c r="T12" s="596"/>
      <c r="U12" s="596"/>
    </row>
    <row r="13" spans="1:21" ht="14.25">
      <c r="A13" s="39"/>
      <c r="B13" s="600"/>
      <c r="C13" s="597"/>
      <c r="D13" s="597"/>
      <c r="E13" s="597"/>
      <c r="F13" s="597"/>
      <c r="G13" s="597"/>
      <c r="H13" s="597"/>
      <c r="I13" s="597"/>
      <c r="J13" s="597"/>
      <c r="K13" s="597"/>
      <c r="L13" s="597"/>
      <c r="M13" s="597"/>
      <c r="N13" s="597"/>
      <c r="O13" s="597"/>
      <c r="P13" s="597"/>
      <c r="Q13" s="597"/>
      <c r="R13" s="597"/>
      <c r="S13" s="638" t="s">
        <v>494</v>
      </c>
      <c r="T13" s="596"/>
      <c r="U13" s="639"/>
    </row>
    <row r="14" spans="1:21" ht="14.25">
      <c r="A14" s="39"/>
      <c r="B14" s="600"/>
      <c r="C14" s="597"/>
      <c r="D14" s="597"/>
      <c r="E14" s="597"/>
      <c r="F14" s="597"/>
      <c r="G14" s="597"/>
      <c r="H14" s="597"/>
      <c r="I14" s="597"/>
      <c r="J14" s="597"/>
      <c r="K14" s="597"/>
      <c r="L14" s="597"/>
      <c r="M14" s="597"/>
      <c r="N14" s="597"/>
      <c r="O14" s="597"/>
      <c r="P14" s="597"/>
      <c r="Q14" s="597"/>
      <c r="R14" s="597"/>
      <c r="S14" s="638" t="s">
        <v>534</v>
      </c>
      <c r="T14" s="596"/>
      <c r="U14" s="636"/>
    </row>
    <row r="15" spans="1:21" ht="14.25">
      <c r="A15" s="39"/>
      <c r="B15" s="600"/>
      <c r="C15" s="597"/>
      <c r="D15" s="597"/>
      <c r="E15" s="597"/>
      <c r="F15" s="597"/>
      <c r="G15" s="597"/>
      <c r="H15" s="597"/>
      <c r="I15" s="597"/>
      <c r="J15" s="597"/>
      <c r="K15" s="597"/>
      <c r="L15" s="597"/>
      <c r="M15" s="597"/>
      <c r="N15" s="597"/>
      <c r="O15" s="597"/>
      <c r="P15" s="597"/>
      <c r="Q15" s="597"/>
      <c r="R15" s="597"/>
      <c r="S15" s="637" t="s">
        <v>533</v>
      </c>
      <c r="T15" s="596"/>
      <c r="U15" s="636"/>
    </row>
    <row r="16" spans="1:21" ht="15" thickBot="1">
      <c r="A16" s="39"/>
      <c r="B16" s="600"/>
      <c r="C16" s="597"/>
      <c r="D16" s="597"/>
      <c r="E16" s="597"/>
      <c r="F16" s="597"/>
      <c r="G16" s="597"/>
      <c r="H16" s="597"/>
      <c r="I16" s="597"/>
      <c r="J16" s="597"/>
      <c r="K16" s="597"/>
      <c r="L16" s="597"/>
      <c r="M16" s="597"/>
      <c r="N16" s="597"/>
      <c r="O16" s="597"/>
      <c r="P16" s="597"/>
      <c r="Q16" s="597"/>
      <c r="R16" s="597"/>
      <c r="S16" s="596"/>
      <c r="T16" s="596"/>
      <c r="U16" s="596"/>
    </row>
    <row r="17" spans="1:21" ht="21" customHeight="1" thickBot="1">
      <c r="A17" s="39"/>
      <c r="B17" s="635" t="s">
        <v>532</v>
      </c>
      <c r="C17" s="634" t="s">
        <v>489</v>
      </c>
      <c r="D17" s="633"/>
      <c r="E17" s="633"/>
      <c r="F17" s="633"/>
      <c r="G17" s="633"/>
      <c r="H17" s="633"/>
      <c r="I17" s="633"/>
      <c r="J17" s="633"/>
      <c r="K17" s="633"/>
      <c r="L17" s="633"/>
      <c r="M17" s="633"/>
      <c r="N17" s="633"/>
      <c r="O17" s="633"/>
      <c r="P17" s="633"/>
      <c r="Q17" s="633"/>
      <c r="R17" s="633"/>
      <c r="S17" s="631"/>
      <c r="T17" s="632"/>
      <c r="U17" s="631"/>
    </row>
    <row r="18" spans="1:21" ht="21" customHeight="1">
      <c r="A18" s="39"/>
      <c r="B18" s="630" t="s">
        <v>531</v>
      </c>
      <c r="C18" s="613"/>
      <c r="D18" s="612"/>
      <c r="E18" s="612"/>
      <c r="F18" s="612"/>
      <c r="G18" s="612"/>
      <c r="H18" s="612"/>
      <c r="I18" s="612"/>
      <c r="J18" s="612"/>
      <c r="K18" s="612"/>
      <c r="L18" s="612"/>
      <c r="M18" s="612"/>
      <c r="N18" s="611"/>
      <c r="O18" s="618"/>
      <c r="P18" s="618"/>
      <c r="Q18" s="618"/>
      <c r="R18" s="618"/>
      <c r="S18" s="629"/>
      <c r="T18" s="602"/>
      <c r="U18" s="628"/>
    </row>
    <row r="19" spans="1:21" ht="21" customHeight="1">
      <c r="A19" s="39"/>
      <c r="B19" s="627" t="s">
        <v>530</v>
      </c>
      <c r="C19" s="626"/>
      <c r="D19" s="626"/>
      <c r="E19" s="626"/>
      <c r="F19" s="626"/>
      <c r="G19" s="626"/>
      <c r="H19" s="626"/>
      <c r="I19" s="626"/>
      <c r="J19" s="626"/>
      <c r="K19" s="626"/>
      <c r="L19" s="626"/>
      <c r="M19" s="626"/>
      <c r="N19" s="626"/>
      <c r="O19" s="626"/>
      <c r="P19" s="626"/>
      <c r="Q19" s="626"/>
      <c r="R19" s="626"/>
      <c r="S19" s="625" t="s">
        <v>211</v>
      </c>
      <c r="T19" s="624"/>
      <c r="U19" s="623" t="s">
        <v>211</v>
      </c>
    </row>
    <row r="20" spans="1:21" ht="21" customHeight="1">
      <c r="A20" s="328"/>
      <c r="B20" s="614" t="s">
        <v>529</v>
      </c>
      <c r="C20" s="613"/>
      <c r="D20" s="611"/>
      <c r="E20" s="610"/>
      <c r="F20" s="610"/>
      <c r="G20" s="610"/>
      <c r="H20" s="610"/>
      <c r="I20" s="610"/>
      <c r="J20" s="610"/>
      <c r="K20" s="610"/>
      <c r="L20" s="610"/>
      <c r="M20" s="610"/>
      <c r="N20" s="610"/>
      <c r="O20" s="610"/>
      <c r="P20" s="610"/>
      <c r="Q20" s="610"/>
      <c r="R20" s="610"/>
      <c r="S20" s="609"/>
      <c r="T20" s="602"/>
      <c r="U20" s="602"/>
    </row>
    <row r="21" spans="1:21" ht="21" customHeight="1">
      <c r="A21" s="39"/>
      <c r="B21" s="614" t="s">
        <v>528</v>
      </c>
      <c r="C21" s="613"/>
      <c r="D21" s="612"/>
      <c r="E21" s="611"/>
      <c r="F21" s="621"/>
      <c r="G21" s="621"/>
      <c r="H21" s="621"/>
      <c r="I21" s="621"/>
      <c r="J21" s="621"/>
      <c r="K21" s="621"/>
      <c r="L21" s="621"/>
      <c r="M21" s="621"/>
      <c r="N21" s="621"/>
      <c r="O21" s="621"/>
      <c r="P21" s="621"/>
      <c r="Q21" s="621"/>
      <c r="R21" s="621"/>
      <c r="S21" s="620"/>
      <c r="T21" s="602"/>
      <c r="U21" s="619"/>
    </row>
    <row r="22" spans="1:21" ht="21" customHeight="1">
      <c r="A22" s="39"/>
      <c r="B22" s="614" t="s">
        <v>527</v>
      </c>
      <c r="C22" s="613"/>
      <c r="D22" s="612"/>
      <c r="E22" s="611"/>
      <c r="F22" s="621"/>
      <c r="G22" s="621"/>
      <c r="H22" s="621"/>
      <c r="I22" s="621"/>
      <c r="J22" s="621"/>
      <c r="K22" s="621"/>
      <c r="L22" s="621"/>
      <c r="M22" s="621"/>
      <c r="N22" s="621"/>
      <c r="O22" s="621"/>
      <c r="P22" s="621"/>
      <c r="Q22" s="621"/>
      <c r="R22" s="621"/>
      <c r="S22" s="620"/>
      <c r="T22" s="602"/>
      <c r="U22" s="619"/>
    </row>
    <row r="23" spans="1:21" ht="21" customHeight="1">
      <c r="A23" s="39"/>
      <c r="B23" s="614" t="s">
        <v>526</v>
      </c>
      <c r="C23" s="613"/>
      <c r="D23" s="612"/>
      <c r="E23" s="612"/>
      <c r="F23" s="611"/>
      <c r="G23" s="618"/>
      <c r="H23" s="618"/>
      <c r="I23" s="618"/>
      <c r="J23" s="618"/>
      <c r="K23" s="618"/>
      <c r="L23" s="618"/>
      <c r="M23" s="618"/>
      <c r="N23" s="618"/>
      <c r="O23" s="618"/>
      <c r="P23" s="618"/>
      <c r="Q23" s="618"/>
      <c r="R23" s="618"/>
      <c r="S23" s="620"/>
      <c r="T23" s="602"/>
      <c r="U23" s="619"/>
    </row>
    <row r="24" spans="1:21" ht="21" customHeight="1">
      <c r="A24" s="39"/>
      <c r="B24" s="614" t="s">
        <v>525</v>
      </c>
      <c r="C24" s="613"/>
      <c r="D24" s="612"/>
      <c r="E24" s="612"/>
      <c r="F24" s="612"/>
      <c r="G24" s="612"/>
      <c r="H24" s="612"/>
      <c r="I24" s="612"/>
      <c r="J24" s="612"/>
      <c r="K24" s="612"/>
      <c r="L24" s="612"/>
      <c r="M24" s="612"/>
      <c r="N24" s="612"/>
      <c r="O24" s="612"/>
      <c r="P24" s="612"/>
      <c r="Q24" s="612"/>
      <c r="R24" s="612"/>
      <c r="S24" s="622"/>
      <c r="T24" s="615"/>
      <c r="U24" s="619"/>
    </row>
    <row r="25" spans="1:21" ht="21" customHeight="1">
      <c r="A25" s="39"/>
      <c r="B25" s="614" t="s">
        <v>524</v>
      </c>
      <c r="C25" s="613"/>
      <c r="D25" s="612"/>
      <c r="E25" s="612"/>
      <c r="F25" s="612"/>
      <c r="G25" s="612"/>
      <c r="H25" s="612"/>
      <c r="I25" s="612"/>
      <c r="J25" s="612"/>
      <c r="K25" s="612"/>
      <c r="L25" s="612"/>
      <c r="M25" s="612"/>
      <c r="N25" s="612"/>
      <c r="O25" s="612"/>
      <c r="P25" s="612"/>
      <c r="Q25" s="612"/>
      <c r="R25" s="612"/>
      <c r="S25" s="622"/>
      <c r="T25" s="602"/>
      <c r="U25" s="619"/>
    </row>
    <row r="26" spans="1:21" ht="21" customHeight="1">
      <c r="A26" s="39"/>
      <c r="B26" s="614" t="s">
        <v>523</v>
      </c>
      <c r="C26" s="613"/>
      <c r="D26" s="612"/>
      <c r="E26" s="612"/>
      <c r="F26" s="612"/>
      <c r="G26" s="612"/>
      <c r="H26" s="611"/>
      <c r="I26" s="621"/>
      <c r="J26" s="621"/>
      <c r="K26" s="621"/>
      <c r="L26" s="621"/>
      <c r="M26" s="621"/>
      <c r="N26" s="621"/>
      <c r="O26" s="621"/>
      <c r="P26" s="621"/>
      <c r="Q26" s="621"/>
      <c r="R26" s="621"/>
      <c r="S26" s="620"/>
      <c r="T26" s="615"/>
      <c r="U26" s="619"/>
    </row>
    <row r="27" spans="1:21" ht="21" customHeight="1">
      <c r="A27" s="39"/>
      <c r="B27" s="614" t="s">
        <v>522</v>
      </c>
      <c r="C27" s="613"/>
      <c r="D27" s="612"/>
      <c r="E27" s="612"/>
      <c r="F27" s="612"/>
      <c r="G27" s="612"/>
      <c r="H27" s="611"/>
      <c r="I27" s="621"/>
      <c r="J27" s="621"/>
      <c r="K27" s="621"/>
      <c r="L27" s="621"/>
      <c r="M27" s="621"/>
      <c r="N27" s="621"/>
      <c r="O27" s="621"/>
      <c r="P27" s="621"/>
      <c r="Q27" s="621"/>
      <c r="R27" s="621"/>
      <c r="S27" s="620"/>
      <c r="T27" s="615"/>
      <c r="U27" s="619"/>
    </row>
    <row r="28" spans="1:21" ht="21" customHeight="1">
      <c r="A28" s="39"/>
      <c r="B28" s="614" t="s">
        <v>521</v>
      </c>
      <c r="C28" s="613"/>
      <c r="D28" s="612"/>
      <c r="E28" s="612"/>
      <c r="F28" s="612"/>
      <c r="G28" s="612"/>
      <c r="H28" s="611"/>
      <c r="I28" s="621"/>
      <c r="J28" s="621"/>
      <c r="K28" s="621"/>
      <c r="L28" s="621"/>
      <c r="M28" s="621"/>
      <c r="N28" s="621"/>
      <c r="O28" s="621"/>
      <c r="P28" s="621"/>
      <c r="Q28" s="621"/>
      <c r="R28" s="621"/>
      <c r="S28" s="620"/>
      <c r="T28" s="615"/>
      <c r="U28" s="619"/>
    </row>
    <row r="29" spans="1:21" ht="21" customHeight="1">
      <c r="A29" s="39"/>
      <c r="B29" s="614" t="s">
        <v>520</v>
      </c>
      <c r="C29" s="613"/>
      <c r="D29" s="612"/>
      <c r="E29" s="612"/>
      <c r="F29" s="612"/>
      <c r="G29" s="612"/>
      <c r="H29" s="611"/>
      <c r="I29" s="621"/>
      <c r="J29" s="621"/>
      <c r="K29" s="621"/>
      <c r="L29" s="621"/>
      <c r="M29" s="621"/>
      <c r="N29" s="621"/>
      <c r="O29" s="621"/>
      <c r="P29" s="621"/>
      <c r="Q29" s="621"/>
      <c r="R29" s="621"/>
      <c r="S29" s="620"/>
      <c r="T29" s="615"/>
      <c r="U29" s="619"/>
    </row>
    <row r="30" spans="1:21" ht="21" customHeight="1">
      <c r="A30" s="39"/>
      <c r="B30" s="614" t="s">
        <v>519</v>
      </c>
      <c r="C30" s="613"/>
      <c r="D30" s="612"/>
      <c r="E30" s="612"/>
      <c r="F30" s="612"/>
      <c r="G30" s="612"/>
      <c r="H30" s="612"/>
      <c r="I30" s="612"/>
      <c r="J30" s="611"/>
      <c r="K30" s="618"/>
      <c r="L30" s="618"/>
      <c r="M30" s="618"/>
      <c r="N30" s="618"/>
      <c r="O30" s="618"/>
      <c r="P30" s="618"/>
      <c r="Q30" s="618"/>
      <c r="R30" s="618"/>
      <c r="S30" s="617"/>
      <c r="T30" s="615"/>
      <c r="U30" s="616"/>
    </row>
    <row r="31" spans="1:21" ht="21" customHeight="1">
      <c r="A31" s="39"/>
      <c r="B31" s="614" t="s">
        <v>518</v>
      </c>
      <c r="C31" s="613"/>
      <c r="D31" s="612"/>
      <c r="E31" s="612"/>
      <c r="F31" s="612"/>
      <c r="G31" s="611"/>
      <c r="H31" s="610"/>
      <c r="I31" s="610"/>
      <c r="J31" s="610"/>
      <c r="K31" s="610"/>
      <c r="L31" s="610"/>
      <c r="M31" s="610"/>
      <c r="N31" s="610"/>
      <c r="O31" s="610"/>
      <c r="P31" s="610"/>
      <c r="Q31" s="610"/>
      <c r="R31" s="610"/>
      <c r="S31" s="609"/>
      <c r="T31" s="615"/>
      <c r="U31" s="602"/>
    </row>
    <row r="32" spans="1:21" ht="21" customHeight="1">
      <c r="A32" s="39"/>
      <c r="B32" s="614" t="s">
        <v>517</v>
      </c>
      <c r="C32" s="613"/>
      <c r="D32" s="611"/>
      <c r="E32" s="610"/>
      <c r="F32" s="610"/>
      <c r="G32" s="610"/>
      <c r="H32" s="610"/>
      <c r="I32" s="610"/>
      <c r="J32" s="610"/>
      <c r="K32" s="610"/>
      <c r="L32" s="610"/>
      <c r="M32" s="610"/>
      <c r="N32" s="610"/>
      <c r="O32" s="610"/>
      <c r="P32" s="610"/>
      <c r="Q32" s="610"/>
      <c r="R32" s="610"/>
      <c r="S32" s="609"/>
      <c r="T32" s="602"/>
      <c r="U32" s="602"/>
    </row>
    <row r="33" spans="1:21" ht="21" customHeight="1">
      <c r="A33" s="39"/>
      <c r="B33" s="614" t="s">
        <v>516</v>
      </c>
      <c r="C33" s="613"/>
      <c r="D33" s="611"/>
      <c r="E33" s="610"/>
      <c r="F33" s="610"/>
      <c r="G33" s="610"/>
      <c r="H33" s="610"/>
      <c r="I33" s="610"/>
      <c r="J33" s="610"/>
      <c r="K33" s="610"/>
      <c r="L33" s="610"/>
      <c r="M33" s="610"/>
      <c r="N33" s="610"/>
      <c r="O33" s="610"/>
      <c r="P33" s="610"/>
      <c r="Q33" s="610"/>
      <c r="R33" s="610"/>
      <c r="S33" s="609"/>
      <c r="T33" s="602"/>
      <c r="U33" s="602"/>
    </row>
    <row r="34" spans="1:21" ht="21" customHeight="1">
      <c r="A34" s="39"/>
      <c r="B34" s="614" t="s">
        <v>515</v>
      </c>
      <c r="C34" s="613"/>
      <c r="D34" s="611"/>
      <c r="E34" s="610"/>
      <c r="F34" s="610"/>
      <c r="G34" s="610"/>
      <c r="H34" s="610"/>
      <c r="I34" s="610"/>
      <c r="J34" s="610"/>
      <c r="K34" s="610"/>
      <c r="L34" s="610"/>
      <c r="M34" s="610"/>
      <c r="N34" s="610"/>
      <c r="O34" s="610"/>
      <c r="P34" s="610"/>
      <c r="Q34" s="610"/>
      <c r="R34" s="610"/>
      <c r="S34" s="609"/>
      <c r="T34" s="602"/>
      <c r="U34" s="602"/>
    </row>
    <row r="35" spans="1:21" ht="21" customHeight="1">
      <c r="A35" s="39"/>
      <c r="B35" s="614" t="s">
        <v>514</v>
      </c>
      <c r="C35" s="613"/>
      <c r="D35" s="612"/>
      <c r="E35" s="612"/>
      <c r="F35" s="612"/>
      <c r="G35" s="612"/>
      <c r="H35" s="611"/>
      <c r="I35" s="610"/>
      <c r="J35" s="610"/>
      <c r="K35" s="610"/>
      <c r="L35" s="610"/>
      <c r="M35" s="610"/>
      <c r="N35" s="610"/>
      <c r="O35" s="610"/>
      <c r="P35" s="610"/>
      <c r="Q35" s="610"/>
      <c r="R35" s="610"/>
      <c r="S35" s="609"/>
      <c r="T35" s="602"/>
      <c r="U35" s="602"/>
    </row>
    <row r="36" spans="1:21" ht="21" customHeight="1" thickBot="1">
      <c r="A36" s="39"/>
      <c r="B36" s="608" t="s">
        <v>513</v>
      </c>
      <c r="C36" s="607"/>
      <c r="D36" s="606"/>
      <c r="E36" s="606"/>
      <c r="F36" s="606"/>
      <c r="G36" s="606"/>
      <c r="H36" s="605"/>
      <c r="I36" s="604"/>
      <c r="J36" s="604"/>
      <c r="K36" s="604"/>
      <c r="L36" s="604"/>
      <c r="M36" s="604"/>
      <c r="N36" s="604"/>
      <c r="O36" s="604"/>
      <c r="P36" s="604"/>
      <c r="Q36" s="604"/>
      <c r="R36" s="604"/>
      <c r="S36" s="603"/>
      <c r="T36" s="602"/>
      <c r="U36" s="601"/>
    </row>
    <row r="37" spans="1:21" ht="14.25">
      <c r="A37" s="39"/>
      <c r="B37" s="600"/>
      <c r="C37" s="597"/>
      <c r="D37" s="597"/>
      <c r="E37" s="597"/>
      <c r="F37" s="597"/>
      <c r="G37" s="597"/>
      <c r="H37" s="597"/>
      <c r="I37" s="597"/>
      <c r="J37" s="597"/>
      <c r="K37" s="597"/>
      <c r="L37" s="597"/>
      <c r="M37" s="597"/>
      <c r="N37" s="597"/>
      <c r="O37" s="597"/>
      <c r="P37" s="597"/>
      <c r="Q37" s="597"/>
      <c r="R37" s="599" t="s">
        <v>512</v>
      </c>
      <c r="S37" s="596"/>
      <c r="T37" s="596"/>
      <c r="U37" s="596"/>
    </row>
    <row r="38" spans="1:21" ht="14.25">
      <c r="A38" s="39"/>
      <c r="B38" s="597" t="s">
        <v>511</v>
      </c>
      <c r="C38" s="597"/>
      <c r="D38" s="597"/>
      <c r="E38" s="597"/>
      <c r="F38" s="597"/>
      <c r="G38" s="597"/>
      <c r="H38" s="597"/>
      <c r="I38" s="597"/>
      <c r="J38" s="597"/>
      <c r="K38" s="597"/>
      <c r="L38" s="598"/>
      <c r="M38" s="597" t="s">
        <v>459</v>
      </c>
      <c r="N38" s="598"/>
      <c r="O38" s="598"/>
      <c r="P38" s="598"/>
      <c r="Q38" s="598"/>
      <c r="R38" s="598"/>
      <c r="S38" s="598"/>
      <c r="T38" s="597" t="s">
        <v>459</v>
      </c>
      <c r="U38" s="598"/>
    </row>
    <row r="39" spans="1:21" ht="14.25">
      <c r="A39" s="39"/>
      <c r="B39" s="597"/>
      <c r="C39" s="597"/>
      <c r="D39" s="597"/>
      <c r="E39" s="597"/>
      <c r="F39" s="597"/>
      <c r="G39" s="597"/>
      <c r="H39" s="597"/>
      <c r="I39" s="597"/>
      <c r="J39" s="597"/>
      <c r="K39" s="597"/>
      <c r="L39" s="598"/>
      <c r="M39" s="598"/>
      <c r="N39" s="598"/>
      <c r="O39" s="598"/>
      <c r="P39" s="598"/>
      <c r="Q39" s="598"/>
      <c r="R39" s="598"/>
      <c r="S39" s="598"/>
      <c r="T39" s="597"/>
      <c r="U39" s="598"/>
    </row>
    <row r="40" spans="1:21" ht="14.25">
      <c r="A40" s="39"/>
      <c r="B40" s="597" t="s">
        <v>510</v>
      </c>
      <c r="C40" s="597"/>
      <c r="D40" s="597"/>
      <c r="E40" s="597"/>
      <c r="F40" s="597"/>
      <c r="G40" s="597"/>
      <c r="H40" s="597"/>
      <c r="I40" s="597"/>
      <c r="J40" s="597"/>
      <c r="K40" s="597"/>
      <c r="L40" s="597"/>
      <c r="M40" s="597" t="s">
        <v>509</v>
      </c>
      <c r="N40" s="597"/>
      <c r="O40" s="597"/>
      <c r="P40" s="597"/>
      <c r="Q40" s="597"/>
      <c r="R40" s="597"/>
      <c r="S40" s="597"/>
      <c r="T40" s="597" t="s">
        <v>508</v>
      </c>
      <c r="U40" s="597"/>
    </row>
    <row r="41" spans="1:21" ht="14.25">
      <c r="A41" s="39"/>
      <c r="B41" s="597" t="s">
        <v>456</v>
      </c>
      <c r="C41" s="597"/>
      <c r="D41" s="597"/>
      <c r="E41" s="597"/>
      <c r="F41" s="597"/>
      <c r="G41" s="597"/>
      <c r="H41" s="597"/>
      <c r="I41" s="597"/>
      <c r="J41" s="597"/>
      <c r="K41" s="597"/>
      <c r="L41" s="597"/>
      <c r="M41" s="597"/>
      <c r="N41" s="597"/>
      <c r="O41" s="597"/>
      <c r="P41" s="597"/>
      <c r="Q41" s="597"/>
      <c r="R41" s="597"/>
      <c r="S41" s="597" t="s">
        <v>507</v>
      </c>
      <c r="T41" s="597" t="s">
        <v>501</v>
      </c>
      <c r="U41" s="597"/>
    </row>
    <row r="42" spans="1:21" ht="14.25">
      <c r="A42" s="39"/>
      <c r="B42" s="597" t="s">
        <v>506</v>
      </c>
      <c r="C42" s="597"/>
      <c r="D42" s="597"/>
      <c r="E42" s="597"/>
      <c r="F42" s="597"/>
      <c r="G42" s="597"/>
      <c r="H42" s="597"/>
      <c r="I42" s="597"/>
      <c r="J42" s="597"/>
      <c r="K42" s="597"/>
      <c r="L42" s="597"/>
      <c r="M42" s="596"/>
      <c r="N42" s="597"/>
      <c r="O42" s="597"/>
      <c r="P42" s="597"/>
      <c r="Q42" s="597"/>
      <c r="R42" s="597"/>
      <c r="S42" s="597"/>
      <c r="T42" s="597"/>
      <c r="U42" s="597"/>
    </row>
    <row r="43" spans="1:21" ht="14.25">
      <c r="A43" s="3"/>
      <c r="B43" s="597"/>
      <c r="C43" s="597"/>
      <c r="D43" s="597"/>
      <c r="E43" s="597"/>
      <c r="F43" s="597"/>
      <c r="G43" s="597"/>
      <c r="H43" s="597"/>
      <c r="I43" s="597"/>
      <c r="J43" s="597"/>
      <c r="K43" s="597"/>
      <c r="L43" s="597"/>
      <c r="M43" s="597" t="s">
        <v>505</v>
      </c>
      <c r="N43" s="597"/>
      <c r="O43" s="597"/>
      <c r="P43" s="597"/>
      <c r="Q43" s="597"/>
      <c r="R43" s="596"/>
      <c r="S43" s="596"/>
      <c r="T43" s="597" t="s">
        <v>504</v>
      </c>
      <c r="U43" s="596"/>
    </row>
    <row r="44" spans="1:21" ht="14.25">
      <c r="A44" s="3"/>
      <c r="B44" s="597" t="s">
        <v>503</v>
      </c>
      <c r="C44" s="597"/>
      <c r="D44" s="597"/>
      <c r="E44" s="597"/>
      <c r="F44" s="597"/>
      <c r="G44" s="597"/>
      <c r="H44" s="597"/>
      <c r="I44" s="597"/>
      <c r="J44" s="597"/>
      <c r="K44" s="597"/>
      <c r="L44" s="597"/>
      <c r="M44" s="597"/>
      <c r="N44" s="597"/>
      <c r="O44" s="597"/>
      <c r="P44" s="597"/>
      <c r="Q44" s="597"/>
      <c r="R44" s="596"/>
      <c r="S44" s="597" t="s">
        <v>502</v>
      </c>
      <c r="T44" s="597" t="s">
        <v>501</v>
      </c>
      <c r="U44" s="597"/>
    </row>
    <row r="45" spans="1:21" ht="14.25">
      <c r="A45" s="3"/>
      <c r="B45" s="597"/>
      <c r="C45" s="597"/>
      <c r="D45" s="597"/>
      <c r="E45" s="597"/>
      <c r="F45" s="597"/>
      <c r="G45" s="597"/>
      <c r="H45" s="597"/>
      <c r="I45" s="597"/>
      <c r="J45" s="597"/>
      <c r="K45" s="597"/>
      <c r="L45" s="597"/>
      <c r="M45" s="598"/>
      <c r="N45" s="598"/>
      <c r="O45" s="598"/>
      <c r="P45" s="598"/>
      <c r="Q45" s="598"/>
      <c r="R45" s="596"/>
      <c r="S45" s="596"/>
      <c r="T45" s="598"/>
      <c r="U45" s="596"/>
    </row>
    <row r="46" spans="1:21" ht="14.25">
      <c r="A46" s="3"/>
      <c r="B46" s="597" t="s">
        <v>500</v>
      </c>
      <c r="C46" s="597"/>
      <c r="D46" s="597"/>
      <c r="E46" s="597"/>
      <c r="F46" s="597"/>
      <c r="G46" s="597"/>
      <c r="H46" s="597"/>
      <c r="I46" s="597"/>
      <c r="J46" s="597"/>
      <c r="K46" s="597"/>
      <c r="L46" s="597"/>
      <c r="M46" s="597" t="s">
        <v>499</v>
      </c>
      <c r="N46" s="597"/>
      <c r="O46" s="597"/>
      <c r="P46" s="597"/>
      <c r="Q46" s="597"/>
      <c r="R46" s="597"/>
      <c r="S46" s="596"/>
      <c r="T46" s="596"/>
      <c r="U46" s="596"/>
    </row>
    <row r="47" spans="1:21" ht="14.25">
      <c r="A47" s="3"/>
      <c r="B47" s="533"/>
      <c r="C47" s="533"/>
      <c r="D47" s="533"/>
      <c r="E47" s="533"/>
      <c r="F47" s="533"/>
      <c r="G47" s="527"/>
      <c r="H47" s="527"/>
      <c r="I47" s="541"/>
      <c r="J47" s="541"/>
      <c r="K47" s="541"/>
      <c r="L47" s="541"/>
      <c r="M47" s="541"/>
      <c r="N47" s="541"/>
      <c r="O47" s="596"/>
      <c r="P47" s="596"/>
      <c r="Q47" s="596"/>
      <c r="R47" s="596"/>
      <c r="S47" s="596"/>
      <c r="T47" s="596"/>
      <c r="U47" s="596"/>
    </row>
    <row r="48" spans="1:21" ht="14.25">
      <c r="A48" s="3"/>
      <c r="B48" s="533"/>
      <c r="C48" s="1363"/>
      <c r="D48" s="1363"/>
      <c r="E48" s="1363"/>
      <c r="F48" s="1363"/>
      <c r="G48" s="1363"/>
      <c r="H48" s="527"/>
      <c r="I48" s="541"/>
      <c r="J48" s="538"/>
      <c r="K48" s="538"/>
      <c r="L48" s="538"/>
      <c r="M48" s="538"/>
      <c r="N48" s="538"/>
      <c r="O48" s="596"/>
      <c r="P48" s="596"/>
      <c r="Q48" s="596"/>
      <c r="R48" s="596"/>
      <c r="S48" s="596"/>
      <c r="T48" s="596"/>
      <c r="U48" s="596"/>
    </row>
    <row r="49" spans="1:21" ht="14.25">
      <c r="A49" s="36"/>
      <c r="B49" s="533"/>
      <c r="C49" s="532"/>
      <c r="D49" s="532"/>
      <c r="E49" s="532"/>
      <c r="F49" s="532"/>
      <c r="G49" s="527"/>
      <c r="H49" s="532"/>
      <c r="I49" s="535"/>
      <c r="J49" s="535"/>
      <c r="K49" s="535"/>
      <c r="L49" s="535"/>
      <c r="M49" s="535"/>
      <c r="N49" s="527"/>
      <c r="O49" s="596"/>
      <c r="P49" s="596"/>
      <c r="Q49" s="596"/>
      <c r="R49" s="596"/>
      <c r="S49" s="596"/>
      <c r="T49" s="596"/>
      <c r="U49" s="596"/>
    </row>
    <row r="50" spans="1:21" ht="14.25">
      <c r="A50" s="36"/>
      <c r="B50" s="533"/>
      <c r="C50" s="1364"/>
      <c r="D50" s="1364"/>
      <c r="E50" s="1364"/>
      <c r="F50" s="1364"/>
      <c r="G50" s="1364"/>
      <c r="H50" s="532"/>
      <c r="I50" s="532"/>
      <c r="J50" s="532"/>
      <c r="K50" s="532"/>
      <c r="L50" s="532"/>
      <c r="M50" s="532"/>
      <c r="N50" s="527"/>
      <c r="O50" s="596"/>
      <c r="P50" s="596"/>
      <c r="Q50" s="596"/>
      <c r="R50" s="596"/>
      <c r="S50" s="596"/>
      <c r="T50" s="596"/>
      <c r="U50" s="596"/>
    </row>
    <row r="51" spans="1:21" ht="14.25">
      <c r="A51" s="36"/>
      <c r="B51" s="528"/>
      <c r="C51" s="527"/>
      <c r="D51" s="527"/>
      <c r="E51" s="527"/>
      <c r="F51" s="527"/>
      <c r="G51" s="527"/>
      <c r="H51" s="527"/>
      <c r="I51" s="527"/>
      <c r="J51" s="527"/>
      <c r="K51" s="527"/>
      <c r="L51" s="527"/>
      <c r="M51" s="527"/>
      <c r="N51" s="527"/>
      <c r="O51" s="596"/>
      <c r="P51" s="596"/>
      <c r="Q51" s="596"/>
      <c r="R51" s="596"/>
      <c r="S51" s="596"/>
      <c r="T51" s="596"/>
      <c r="U51" s="596"/>
    </row>
  </sheetData>
  <mergeCells count="5">
    <mergeCell ref="C48:G48"/>
    <mergeCell ref="C50:G50"/>
    <mergeCell ref="B9:U9"/>
    <mergeCell ref="B10:U10"/>
    <mergeCell ref="B11:U11"/>
  </mergeCells>
  <pageMargins left="0.7" right="0.7" top="0.75" bottom="0.75" header="0.3" footer="0.3"/>
  <pageSetup scale="80"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1"/>
  <sheetViews>
    <sheetView zoomScaleNormal="100" workbookViewId="0">
      <selection activeCell="E16" sqref="E16"/>
    </sheetView>
  </sheetViews>
  <sheetFormatPr defaultColWidth="8.85546875" defaultRowHeight="15"/>
  <cols>
    <col min="1" max="1" width="6.42578125" style="90" customWidth="1"/>
    <col min="2" max="2" width="46.28515625" style="90" customWidth="1"/>
    <col min="3" max="3" width="14.28515625" style="90" customWidth="1"/>
    <col min="4" max="4" width="25.7109375" style="90" customWidth="1"/>
    <col min="5" max="5" width="5.85546875" style="90" customWidth="1"/>
    <col min="6" max="6" width="14.28515625" style="90" customWidth="1"/>
    <col min="7" max="7" width="25.7109375" style="90" customWidth="1"/>
    <col min="8" max="8" width="2.85546875" style="90" customWidth="1"/>
    <col min="9" max="9" width="14.28515625" style="90" customWidth="1"/>
    <col min="10" max="10" width="25.7109375" style="90" customWidth="1"/>
    <col min="11" max="16384" width="8.85546875" style="90"/>
  </cols>
  <sheetData>
    <row r="1" spans="1:10" ht="33.75">
      <c r="A1" s="663" t="s">
        <v>730</v>
      </c>
      <c r="B1" s="664"/>
      <c r="C1" s="664"/>
      <c r="D1" s="664"/>
      <c r="E1" s="664"/>
      <c r="F1" s="664"/>
      <c r="G1" s="664"/>
      <c r="H1" s="664"/>
      <c r="I1" s="665"/>
      <c r="J1" s="666"/>
    </row>
    <row r="2" spans="1:10" ht="15.75" thickBot="1">
      <c r="A2" s="667"/>
      <c r="B2" s="668"/>
      <c r="C2" s="668"/>
      <c r="D2" s="668"/>
      <c r="E2" s="668"/>
      <c r="F2" s="668"/>
      <c r="G2" s="668"/>
      <c r="H2" s="668"/>
      <c r="I2" s="668"/>
      <c r="J2" s="669"/>
    </row>
    <row r="3" spans="1:10" ht="15.75" thickBot="1">
      <c r="A3" s="670"/>
      <c r="B3" s="671"/>
      <c r="C3" s="671"/>
      <c r="D3" s="671"/>
      <c r="E3" s="671"/>
      <c r="F3" s="672" t="s">
        <v>731</v>
      </c>
      <c r="G3" s="673"/>
      <c r="H3" s="673"/>
      <c r="I3" s="673"/>
      <c r="J3" s="674"/>
    </row>
    <row r="4" spans="1:10" ht="15.75" thickBot="1">
      <c r="A4" s="667"/>
      <c r="B4" s="668"/>
      <c r="C4" s="675" t="s">
        <v>732</v>
      </c>
      <c r="D4" s="676"/>
      <c r="E4" s="668"/>
      <c r="F4" s="677" t="s">
        <v>733</v>
      </c>
      <c r="G4" s="678"/>
      <c r="H4" s="668"/>
      <c r="I4" s="677" t="s">
        <v>734</v>
      </c>
      <c r="J4" s="679"/>
    </row>
    <row r="5" spans="1:10" ht="27" thickBot="1">
      <c r="A5" s="680" t="s">
        <v>735</v>
      </c>
      <c r="B5" s="678"/>
      <c r="C5" s="681" t="s">
        <v>736</v>
      </c>
      <c r="D5" s="681" t="s">
        <v>29</v>
      </c>
      <c r="E5" s="668"/>
      <c r="F5" s="681" t="s">
        <v>736</v>
      </c>
      <c r="G5" s="681" t="s">
        <v>29</v>
      </c>
      <c r="H5" s="668"/>
      <c r="I5" s="681" t="s">
        <v>736</v>
      </c>
      <c r="J5" s="682" t="s">
        <v>29</v>
      </c>
    </row>
    <row r="6" spans="1:10">
      <c r="A6" s="667"/>
      <c r="B6" s="668" t="s">
        <v>737</v>
      </c>
      <c r="C6" s="668"/>
      <c r="D6" s="668"/>
      <c r="E6" s="668"/>
      <c r="F6" s="668"/>
      <c r="G6" s="668"/>
      <c r="H6" s="668"/>
      <c r="I6" s="668"/>
      <c r="J6" s="669"/>
    </row>
    <row r="7" spans="1:10">
      <c r="A7" s="667"/>
      <c r="B7" s="668" t="s">
        <v>738</v>
      </c>
      <c r="C7" s="668"/>
      <c r="D7" s="668"/>
      <c r="E7" s="668"/>
      <c r="F7" s="668"/>
      <c r="G7" s="668"/>
      <c r="H7" s="668"/>
      <c r="I7" s="668"/>
      <c r="J7" s="669"/>
    </row>
    <row r="8" spans="1:10">
      <c r="A8" s="667"/>
      <c r="B8" s="668" t="s">
        <v>739</v>
      </c>
      <c r="C8" s="668"/>
      <c r="D8" s="668"/>
      <c r="E8" s="668"/>
      <c r="F8" s="668"/>
      <c r="G8" s="668"/>
      <c r="H8" s="668"/>
      <c r="I8" s="668"/>
      <c r="J8" s="669"/>
    </row>
    <row r="9" spans="1:10">
      <c r="A9" s="667"/>
      <c r="B9" s="683" t="s">
        <v>740</v>
      </c>
      <c r="C9" s="668"/>
      <c r="D9" s="668"/>
      <c r="E9" s="668"/>
      <c r="F9" s="668"/>
      <c r="G9" s="668"/>
      <c r="H9" s="668"/>
      <c r="I9" s="668"/>
      <c r="J9" s="669"/>
    </row>
    <row r="10" spans="1:10">
      <c r="A10" s="667"/>
      <c r="B10" s="668" t="s">
        <v>741</v>
      </c>
      <c r="C10" s="668"/>
      <c r="D10" s="668"/>
      <c r="E10" s="668"/>
      <c r="F10" s="668"/>
      <c r="G10" s="668"/>
      <c r="H10" s="668"/>
      <c r="I10" s="668"/>
      <c r="J10" s="669"/>
    </row>
    <row r="11" spans="1:10">
      <c r="A11" s="667"/>
      <c r="B11" s="668" t="s">
        <v>742</v>
      </c>
      <c r="C11" s="668"/>
      <c r="D11" s="668"/>
      <c r="E11" s="668"/>
      <c r="F11" s="668"/>
      <c r="G11" s="668"/>
      <c r="H11" s="668"/>
      <c r="I11" s="668"/>
      <c r="J11" s="669"/>
    </row>
    <row r="12" spans="1:10">
      <c r="A12" s="667"/>
      <c r="B12" s="668" t="s">
        <v>743</v>
      </c>
      <c r="C12" s="668"/>
      <c r="D12" s="668"/>
      <c r="E12" s="668"/>
      <c r="F12" s="668"/>
      <c r="G12" s="668"/>
      <c r="H12" s="668"/>
      <c r="I12" s="668"/>
      <c r="J12" s="669"/>
    </row>
    <row r="13" spans="1:10">
      <c r="A13" s="667"/>
      <c r="B13" s="668" t="s">
        <v>744</v>
      </c>
      <c r="C13" s="668"/>
      <c r="D13" s="668"/>
      <c r="E13" s="668"/>
      <c r="F13" s="668"/>
      <c r="G13" s="668"/>
      <c r="H13" s="668"/>
      <c r="I13" s="668"/>
      <c r="J13" s="669"/>
    </row>
    <row r="14" spans="1:10">
      <c r="A14" s="667"/>
      <c r="B14" s="668" t="s">
        <v>745</v>
      </c>
      <c r="C14" s="668"/>
      <c r="D14" s="668"/>
      <c r="E14" s="668"/>
      <c r="F14" s="668"/>
      <c r="G14" s="668"/>
      <c r="H14" s="668"/>
      <c r="I14" s="668"/>
      <c r="J14" s="669"/>
    </row>
    <row r="15" spans="1:10">
      <c r="A15" s="667"/>
      <c r="B15" s="683" t="s">
        <v>746</v>
      </c>
      <c r="C15" s="668"/>
      <c r="D15" s="668"/>
      <c r="E15" s="668"/>
      <c r="F15" s="668"/>
      <c r="G15" s="668"/>
      <c r="H15" s="668"/>
      <c r="I15" s="668"/>
      <c r="J15" s="669"/>
    </row>
    <row r="16" spans="1:10">
      <c r="A16" s="667"/>
      <c r="B16" s="683" t="s">
        <v>747</v>
      </c>
      <c r="C16" s="668"/>
      <c r="D16" s="668"/>
      <c r="E16" s="668"/>
      <c r="F16" s="668"/>
      <c r="G16" s="668"/>
      <c r="H16" s="668"/>
      <c r="I16" s="668"/>
      <c r="J16" s="669"/>
    </row>
    <row r="17" spans="1:10">
      <c r="A17" s="667"/>
      <c r="B17" s="668"/>
      <c r="C17" s="668"/>
      <c r="D17" s="668"/>
      <c r="E17" s="668"/>
      <c r="F17" s="668"/>
      <c r="G17" s="668"/>
      <c r="H17" s="668"/>
      <c r="I17" s="668"/>
      <c r="J17" s="669"/>
    </row>
    <row r="18" spans="1:10">
      <c r="A18" s="667"/>
      <c r="B18" s="668"/>
      <c r="C18" s="668"/>
      <c r="D18" s="668"/>
      <c r="E18" s="668"/>
      <c r="F18" s="668"/>
      <c r="G18" s="668"/>
      <c r="H18" s="668"/>
      <c r="I18" s="668"/>
      <c r="J18" s="669"/>
    </row>
    <row r="19" spans="1:10" ht="15.75" thickBot="1">
      <c r="A19" s="684" t="s">
        <v>748</v>
      </c>
      <c r="B19" s="685" t="s">
        <v>749</v>
      </c>
      <c r="C19" s="686"/>
      <c r="D19" s="686"/>
      <c r="E19" s="686"/>
      <c r="F19" s="687" t="s">
        <v>750</v>
      </c>
      <c r="G19" s="668"/>
      <c r="H19" s="668"/>
      <c r="I19" s="668"/>
      <c r="J19" s="669"/>
    </row>
    <row r="20" spans="1:10">
      <c r="A20" s="688">
        <v>1</v>
      </c>
      <c r="B20" s="689" t="s">
        <v>751</v>
      </c>
      <c r="C20" s="689"/>
      <c r="D20" s="689"/>
      <c r="E20" s="690" t="s">
        <v>752</v>
      </c>
      <c r="F20" s="689"/>
      <c r="G20" s="668"/>
      <c r="H20" s="668"/>
      <c r="I20" s="668"/>
      <c r="J20" s="669"/>
    </row>
    <row r="21" spans="1:10">
      <c r="A21" s="688">
        <v>2</v>
      </c>
      <c r="B21" s="689" t="s">
        <v>753</v>
      </c>
      <c r="C21" s="689"/>
      <c r="D21" s="689"/>
      <c r="E21" s="690" t="s">
        <v>752</v>
      </c>
      <c r="F21" s="689"/>
      <c r="G21" s="668"/>
      <c r="H21" s="668"/>
      <c r="I21" s="668"/>
      <c r="J21" s="669"/>
    </row>
    <row r="22" spans="1:10">
      <c r="A22" s="688">
        <v>3</v>
      </c>
      <c r="B22" s="689" t="s">
        <v>754</v>
      </c>
      <c r="C22" s="689"/>
      <c r="D22" s="689"/>
      <c r="E22" s="690" t="s">
        <v>752</v>
      </c>
      <c r="F22" s="689"/>
      <c r="G22" s="668"/>
      <c r="H22" s="668"/>
      <c r="I22" s="668"/>
      <c r="J22" s="669"/>
    </row>
    <row r="23" spans="1:10">
      <c r="A23" s="688">
        <v>4</v>
      </c>
      <c r="B23" s="689" t="s">
        <v>755</v>
      </c>
      <c r="C23" s="689"/>
      <c r="D23" s="689"/>
      <c r="E23" s="690" t="s">
        <v>752</v>
      </c>
      <c r="F23" s="689"/>
      <c r="G23" s="668"/>
      <c r="H23" s="668"/>
      <c r="I23" s="668"/>
      <c r="J23" s="669"/>
    </row>
    <row r="24" spans="1:10" ht="15.75" thickBot="1">
      <c r="A24" s="691"/>
      <c r="B24" s="678"/>
      <c r="C24" s="678"/>
      <c r="D24" s="678"/>
      <c r="E24" s="678"/>
      <c r="F24" s="678"/>
      <c r="G24" s="678"/>
      <c r="H24" s="678"/>
      <c r="I24" s="678"/>
      <c r="J24" s="679"/>
    </row>
    <row r="25" spans="1:10" ht="39" customHeight="1" thickBot="1"/>
    <row r="26" spans="1:10" ht="33.75">
      <c r="A26" s="692" t="s">
        <v>756</v>
      </c>
      <c r="B26" s="693"/>
      <c r="C26" s="693"/>
      <c r="D26" s="693"/>
      <c r="E26" s="693"/>
      <c r="F26" s="693"/>
      <c r="G26" s="693"/>
      <c r="H26" s="693"/>
      <c r="I26" s="694"/>
      <c r="J26" s="695"/>
    </row>
    <row r="27" spans="1:10" ht="15.75" thickBot="1">
      <c r="A27" s="667"/>
      <c r="B27" s="668"/>
      <c r="C27" s="668"/>
      <c r="D27" s="668"/>
      <c r="E27" s="668"/>
      <c r="F27" s="668"/>
      <c r="G27" s="668"/>
      <c r="H27" s="668"/>
      <c r="I27" s="668"/>
      <c r="J27" s="669"/>
    </row>
    <row r="28" spans="1:10" ht="15.75" thickBot="1">
      <c r="A28" s="670"/>
      <c r="B28" s="671"/>
      <c r="C28" s="671"/>
      <c r="D28" s="671"/>
      <c r="E28" s="671"/>
      <c r="F28" s="672" t="s">
        <v>731</v>
      </c>
      <c r="G28" s="673"/>
      <c r="H28" s="673"/>
      <c r="I28" s="673"/>
      <c r="J28" s="674"/>
    </row>
    <row r="29" spans="1:10" ht="27" thickBot="1">
      <c r="A29" s="696" t="s">
        <v>757</v>
      </c>
      <c r="B29" s="668"/>
      <c r="C29" s="675" t="s">
        <v>732</v>
      </c>
      <c r="D29" s="676"/>
      <c r="E29" s="668"/>
      <c r="F29" s="677" t="s">
        <v>733</v>
      </c>
      <c r="G29" s="678"/>
      <c r="H29" s="668"/>
      <c r="I29" s="677" t="s">
        <v>734</v>
      </c>
      <c r="J29" s="679"/>
    </row>
    <row r="30" spans="1:10" ht="15.75" thickBot="1">
      <c r="A30" s="667"/>
      <c r="B30" s="668"/>
      <c r="C30" s="681" t="s">
        <v>736</v>
      </c>
      <c r="D30" s="681" t="s">
        <v>29</v>
      </c>
      <c r="E30" s="668"/>
      <c r="F30" s="681" t="s">
        <v>736</v>
      </c>
      <c r="G30" s="681" t="s">
        <v>29</v>
      </c>
      <c r="H30" s="668"/>
      <c r="I30" s="681" t="s">
        <v>736</v>
      </c>
      <c r="J30" s="682" t="s">
        <v>29</v>
      </c>
    </row>
    <row r="31" spans="1:10">
      <c r="A31" s="667"/>
      <c r="B31" s="668" t="s">
        <v>758</v>
      </c>
      <c r="C31" s="668"/>
      <c r="D31" s="668"/>
      <c r="E31" s="668"/>
      <c r="F31" s="668"/>
      <c r="G31" s="668"/>
      <c r="H31" s="668"/>
      <c r="I31" s="668"/>
      <c r="J31" s="669"/>
    </row>
    <row r="32" spans="1:10">
      <c r="A32" s="667"/>
      <c r="B32" s="668"/>
      <c r="C32" s="668"/>
      <c r="D32" s="668"/>
      <c r="E32" s="668"/>
      <c r="F32" s="668"/>
      <c r="G32" s="668"/>
      <c r="H32" s="668"/>
      <c r="I32" s="668"/>
      <c r="J32" s="669"/>
    </row>
    <row r="33" spans="1:10" ht="26.25">
      <c r="A33" s="696" t="s">
        <v>759</v>
      </c>
      <c r="B33" s="668"/>
      <c r="C33" s="668"/>
      <c r="D33" s="668"/>
      <c r="E33" s="668"/>
      <c r="F33" s="668"/>
      <c r="G33" s="668"/>
      <c r="H33" s="668"/>
      <c r="I33" s="668"/>
      <c r="J33" s="669"/>
    </row>
    <row r="34" spans="1:10">
      <c r="A34" s="667"/>
      <c r="B34" s="668" t="s">
        <v>760</v>
      </c>
      <c r="C34" s="668"/>
      <c r="D34" s="668"/>
      <c r="E34" s="668"/>
      <c r="F34" s="668"/>
      <c r="G34" s="668"/>
      <c r="H34" s="668"/>
      <c r="I34" s="668"/>
      <c r="J34" s="669"/>
    </row>
    <row r="35" spans="1:10" ht="24" customHeight="1">
      <c r="A35" s="667"/>
      <c r="B35" s="668"/>
      <c r="C35" s="668"/>
      <c r="D35" s="668"/>
      <c r="E35" s="668"/>
      <c r="F35" s="668"/>
      <c r="G35" s="668"/>
      <c r="H35" s="668"/>
      <c r="I35" s="668"/>
      <c r="J35" s="669"/>
    </row>
    <row r="36" spans="1:10" ht="15.75" thickBot="1">
      <c r="A36" s="684" t="s">
        <v>748</v>
      </c>
      <c r="B36" s="685" t="s">
        <v>749</v>
      </c>
      <c r="C36" s="686"/>
      <c r="D36" s="686"/>
      <c r="E36" s="686"/>
      <c r="F36" s="687" t="s">
        <v>750</v>
      </c>
      <c r="G36" s="668"/>
      <c r="H36" s="668"/>
      <c r="I36" s="668"/>
      <c r="J36" s="669"/>
    </row>
    <row r="37" spans="1:10">
      <c r="A37" s="688">
        <v>1</v>
      </c>
      <c r="B37" s="689" t="s">
        <v>751</v>
      </c>
      <c r="C37" s="689"/>
      <c r="D37" s="689"/>
      <c r="E37" s="690" t="s">
        <v>752</v>
      </c>
      <c r="F37" s="689"/>
      <c r="G37" s="668"/>
      <c r="H37" s="668"/>
      <c r="I37" s="668"/>
      <c r="J37" s="669"/>
    </row>
    <row r="38" spans="1:10">
      <c r="A38" s="688">
        <v>2</v>
      </c>
      <c r="B38" s="689" t="s">
        <v>753</v>
      </c>
      <c r="C38" s="689"/>
      <c r="D38" s="689"/>
      <c r="E38" s="690" t="s">
        <v>752</v>
      </c>
      <c r="F38" s="689"/>
      <c r="G38" s="668"/>
      <c r="H38" s="668"/>
      <c r="I38" s="668"/>
      <c r="J38" s="669"/>
    </row>
    <row r="39" spans="1:10">
      <c r="A39" s="688">
        <v>3</v>
      </c>
      <c r="B39" s="689" t="s">
        <v>754</v>
      </c>
      <c r="C39" s="689"/>
      <c r="D39" s="689"/>
      <c r="E39" s="690" t="s">
        <v>752</v>
      </c>
      <c r="F39" s="689"/>
      <c r="G39" s="668"/>
      <c r="H39" s="668"/>
      <c r="I39" s="668"/>
      <c r="J39" s="669"/>
    </row>
    <row r="40" spans="1:10">
      <c r="A40" s="688">
        <v>4</v>
      </c>
      <c r="B40" s="689" t="s">
        <v>755</v>
      </c>
      <c r="C40" s="689"/>
      <c r="D40" s="689"/>
      <c r="E40" s="690" t="s">
        <v>752</v>
      </c>
      <c r="F40" s="689"/>
      <c r="G40" s="668"/>
      <c r="H40" s="668"/>
      <c r="I40" s="668"/>
      <c r="J40" s="669"/>
    </row>
    <row r="41" spans="1:10" ht="15.75" thickBot="1">
      <c r="A41" s="691"/>
      <c r="B41" s="678"/>
      <c r="C41" s="678"/>
      <c r="D41" s="678"/>
      <c r="E41" s="678"/>
      <c r="F41" s="678"/>
      <c r="G41" s="678"/>
      <c r="H41" s="678"/>
      <c r="I41" s="678"/>
      <c r="J41" s="679"/>
    </row>
  </sheetData>
  <pageMargins left="0.7" right="0.7" top="0.75" bottom="0.75" header="0.3" footer="0.3"/>
  <pageSetup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29"/>
  <sheetViews>
    <sheetView showGridLines="0" zoomScaleNormal="100" workbookViewId="0">
      <selection activeCell="G33" sqref="G33"/>
    </sheetView>
  </sheetViews>
  <sheetFormatPr defaultColWidth="9.140625" defaultRowHeight="12.75"/>
  <cols>
    <col min="1" max="1" width="34.85546875" style="742" customWidth="1"/>
    <col min="2" max="2" width="4.28515625" style="697" customWidth="1"/>
    <col min="3" max="3" width="8.85546875" style="697" customWidth="1"/>
    <col min="4" max="5" width="4.28515625" style="697" customWidth="1"/>
    <col min="6" max="6" width="6.5703125" style="697" customWidth="1"/>
    <col min="7" max="7" width="4.28515625" style="697" customWidth="1"/>
    <col min="8" max="8" width="0.140625" style="697" customWidth="1"/>
    <col min="9" max="11" width="4.28515625" style="697" customWidth="1"/>
    <col min="12" max="12" width="13.7109375" style="697" customWidth="1"/>
    <col min="13" max="13" width="31.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22" ht="13.5" thickBot="1">
      <c r="A1" s="697"/>
    </row>
    <row r="2" spans="1:22" ht="15.75" customHeight="1">
      <c r="A2" s="1373" t="s">
        <v>498</v>
      </c>
      <c r="B2" s="1374"/>
      <c r="C2" s="1374"/>
      <c r="D2" s="1374"/>
      <c r="E2" s="1374"/>
      <c r="F2" s="1374"/>
      <c r="G2" s="1374"/>
      <c r="H2" s="1374"/>
      <c r="I2" s="1374"/>
      <c r="J2" s="1374"/>
      <c r="K2" s="1374"/>
      <c r="L2" s="1374"/>
      <c r="M2" s="1375"/>
      <c r="P2" s="701"/>
    </row>
    <row r="3" spans="1:22" ht="15.75" customHeight="1">
      <c r="A3" s="1376" t="s">
        <v>761</v>
      </c>
      <c r="B3" s="1377"/>
      <c r="C3" s="1377"/>
      <c r="D3" s="1377"/>
      <c r="E3" s="1377"/>
      <c r="F3" s="1377"/>
      <c r="G3" s="1377"/>
      <c r="H3" s="1377"/>
      <c r="I3" s="1377"/>
      <c r="J3" s="1377"/>
      <c r="K3" s="1377"/>
      <c r="L3" s="1377"/>
      <c r="M3" s="1378"/>
      <c r="P3" s="701"/>
    </row>
    <row r="4" spans="1:22" ht="15.75" customHeight="1" thickBot="1">
      <c r="A4" s="1376" t="s">
        <v>737</v>
      </c>
      <c r="B4" s="1377"/>
      <c r="C4" s="1377"/>
      <c r="D4" s="1377"/>
      <c r="E4" s="1377"/>
      <c r="F4" s="1377"/>
      <c r="G4" s="1377"/>
      <c r="H4" s="1377"/>
      <c r="I4" s="1377"/>
      <c r="J4" s="1377"/>
      <c r="K4" s="1377"/>
      <c r="L4" s="1377"/>
      <c r="M4" s="1378"/>
      <c r="P4" s="701"/>
    </row>
    <row r="5" spans="1:22" s="703" customFormat="1" ht="24" customHeight="1" thickBot="1">
      <c r="A5" s="1379" t="s">
        <v>762</v>
      </c>
      <c r="B5" s="1380"/>
      <c r="C5" s="1380"/>
      <c r="D5" s="1380"/>
      <c r="E5" s="1380"/>
      <c r="F5" s="702"/>
      <c r="G5" s="702"/>
      <c r="H5" s="702"/>
      <c r="I5" s="1381"/>
      <c r="J5" s="1381"/>
      <c r="K5" s="1381"/>
      <c r="L5" s="1381"/>
      <c r="M5" s="1382"/>
      <c r="N5" s="697"/>
      <c r="O5" s="697"/>
    </row>
    <row r="6" spans="1:22" s="707" customFormat="1" ht="19.5" customHeight="1" thickBot="1">
      <c r="A6" s="704" t="s">
        <v>490</v>
      </c>
      <c r="B6" s="1383" t="s">
        <v>489</v>
      </c>
      <c r="C6" s="1384"/>
      <c r="D6" s="1384"/>
      <c r="E6" s="1384"/>
      <c r="F6" s="1384"/>
      <c r="G6" s="1384"/>
      <c r="H6" s="1384"/>
      <c r="I6" s="1384"/>
      <c r="J6" s="1384"/>
      <c r="K6" s="1384"/>
      <c r="L6" s="1385"/>
      <c r="M6" s="705"/>
      <c r="N6" s="706"/>
      <c r="O6" s="697"/>
    </row>
    <row r="7" spans="1:22" s="710" customFormat="1" ht="42" customHeight="1">
      <c r="A7" s="708" t="s">
        <v>763</v>
      </c>
      <c r="B7" s="1386"/>
      <c r="C7" s="1387"/>
      <c r="D7" s="1387"/>
      <c r="E7" s="1387"/>
      <c r="F7" s="1387"/>
      <c r="G7" s="1387"/>
      <c r="H7" s="1387"/>
      <c r="I7" s="1387"/>
      <c r="J7" s="1387"/>
      <c r="K7" s="1387"/>
      <c r="L7" s="1387"/>
      <c r="M7" s="1388"/>
      <c r="N7" s="709"/>
      <c r="O7" s="709"/>
    </row>
    <row r="8" spans="1:22" s="710" customFormat="1" ht="42" customHeight="1">
      <c r="A8" s="708" t="s">
        <v>764</v>
      </c>
      <c r="B8" s="1389"/>
      <c r="C8" s="1390"/>
      <c r="D8" s="1390"/>
      <c r="E8" s="1390"/>
      <c r="F8" s="1390"/>
      <c r="G8" s="1390"/>
      <c r="H8" s="1390"/>
      <c r="I8" s="1390"/>
      <c r="J8" s="1390"/>
      <c r="K8" s="1390"/>
      <c r="L8" s="1390"/>
      <c r="M8" s="1391"/>
      <c r="N8" s="709"/>
      <c r="O8" s="709"/>
    </row>
    <row r="9" spans="1:22" s="710" customFormat="1" ht="45.75" customHeight="1">
      <c r="A9" s="711" t="s">
        <v>765</v>
      </c>
      <c r="B9" s="1392"/>
      <c r="C9" s="1393"/>
      <c r="D9" s="1393"/>
      <c r="E9" s="1393"/>
      <c r="F9" s="1393"/>
      <c r="G9" s="1393"/>
      <c r="H9" s="1393"/>
      <c r="I9" s="1393"/>
      <c r="J9" s="1393"/>
      <c r="K9" s="1393"/>
      <c r="L9" s="1393"/>
      <c r="M9" s="1394"/>
      <c r="N9" s="706"/>
      <c r="O9" s="712"/>
      <c r="P9" s="713"/>
      <c r="Q9" s="714"/>
      <c r="R9" s="700"/>
    </row>
    <row r="10" spans="1:22" s="710" customFormat="1" ht="45.75" customHeight="1">
      <c r="A10" s="711" t="s">
        <v>766</v>
      </c>
      <c r="B10" s="1395"/>
      <c r="C10" s="1396"/>
      <c r="D10" s="1396"/>
      <c r="E10" s="1396"/>
      <c r="F10" s="1396"/>
      <c r="G10" s="1396"/>
      <c r="H10" s="1396"/>
      <c r="I10" s="1396"/>
      <c r="J10" s="1396"/>
      <c r="K10" s="1396"/>
      <c r="L10" s="1396"/>
      <c r="M10" s="1397"/>
      <c r="N10" s="706">
        <f>LEN(B10)</f>
        <v>0</v>
      </c>
      <c r="O10" s="712" t="str">
        <f>IF(A10="","",IF(N10&gt;30,"Please limit your description to be up to 30-characters only.","ok"))</f>
        <v>ok</v>
      </c>
      <c r="P10" s="713"/>
      <c r="Q10" s="714"/>
      <c r="R10" s="715"/>
    </row>
    <row r="11" spans="1:22" s="710" customFormat="1" ht="39" customHeight="1">
      <c r="A11" s="711" t="s">
        <v>767</v>
      </c>
      <c r="B11" s="1398"/>
      <c r="C11" s="1399"/>
      <c r="D11" s="1399"/>
      <c r="E11" s="1399"/>
      <c r="F11" s="1399"/>
      <c r="G11" s="1399"/>
      <c r="H11" s="1399"/>
      <c r="I11" s="1399"/>
      <c r="J11" s="1399"/>
      <c r="K11" s="1399"/>
      <c r="L11" s="1399"/>
      <c r="M11" s="1400"/>
      <c r="N11" s="706"/>
      <c r="O11" s="712"/>
      <c r="P11" s="713"/>
      <c r="Q11" s="714"/>
      <c r="R11" s="715"/>
    </row>
    <row r="12" spans="1:22" s="710" customFormat="1" ht="33.75" customHeight="1">
      <c r="A12" s="711" t="s">
        <v>768</v>
      </c>
      <c r="B12" s="1367"/>
      <c r="C12" s="1368"/>
      <c r="D12" s="1368"/>
      <c r="E12" s="1368"/>
      <c r="F12" s="1368"/>
      <c r="G12" s="1368"/>
      <c r="H12" s="1368"/>
      <c r="I12" s="1368"/>
      <c r="J12" s="1368"/>
      <c r="K12" s="1368"/>
      <c r="L12" s="1368"/>
      <c r="M12" s="1369"/>
      <c r="N12" s="706"/>
      <c r="O12" s="712"/>
      <c r="P12" s="713"/>
      <c r="Q12" s="714"/>
      <c r="R12" s="700"/>
    </row>
    <row r="13" spans="1:22" s="710" customFormat="1" ht="38.25">
      <c r="A13" s="711" t="s">
        <v>769</v>
      </c>
      <c r="B13" s="1367"/>
      <c r="C13" s="1368"/>
      <c r="D13" s="1368"/>
      <c r="E13" s="1368"/>
      <c r="F13" s="1368"/>
      <c r="G13" s="1368"/>
      <c r="H13" s="1368"/>
      <c r="I13" s="1368"/>
      <c r="J13" s="1368"/>
      <c r="K13" s="1368"/>
      <c r="L13" s="1368"/>
      <c r="M13" s="1369"/>
      <c r="N13" s="706"/>
      <c r="O13" s="712"/>
      <c r="P13" s="713"/>
      <c r="Q13" s="714"/>
      <c r="R13" s="700"/>
    </row>
    <row r="14" spans="1:22" s="710" customFormat="1" ht="33.75" customHeight="1" thickBot="1">
      <c r="A14" s="716" t="s">
        <v>770</v>
      </c>
      <c r="B14" s="1370"/>
      <c r="C14" s="1371"/>
      <c r="D14" s="1371"/>
      <c r="E14" s="1371"/>
      <c r="F14" s="1371"/>
      <c r="G14" s="1371"/>
      <c r="H14" s="1371"/>
      <c r="I14" s="1371"/>
      <c r="J14" s="1371"/>
      <c r="K14" s="1371"/>
      <c r="L14" s="1371"/>
      <c r="M14" s="1372"/>
      <c r="N14" s="706"/>
      <c r="O14" s="712"/>
      <c r="P14" s="713"/>
      <c r="Q14" s="714"/>
      <c r="R14" s="700"/>
    </row>
    <row r="15" spans="1:22" s="710" customFormat="1" ht="8.25" customHeight="1" thickBot="1">
      <c r="A15" s="717"/>
      <c r="B15" s="718"/>
      <c r="C15" s="718"/>
      <c r="D15" s="718"/>
      <c r="E15" s="718"/>
      <c r="F15" s="718"/>
      <c r="G15" s="718"/>
      <c r="H15" s="718"/>
      <c r="I15" s="718"/>
      <c r="J15" s="718"/>
      <c r="K15" s="718"/>
      <c r="L15" s="718"/>
      <c r="M15" s="718"/>
      <c r="N15" s="706"/>
      <c r="O15" s="697"/>
      <c r="P15" s="719"/>
      <c r="Q15" s="714"/>
      <c r="R15" s="720"/>
      <c r="S15" s="721"/>
      <c r="T15" s="721"/>
      <c r="U15" s="721"/>
      <c r="V15" s="721"/>
    </row>
    <row r="16" spans="1:22" s="729" customFormat="1" ht="15.75" customHeight="1">
      <c r="A16" s="722"/>
      <c r="B16" s="723"/>
      <c r="C16" s="723"/>
      <c r="D16" s="723"/>
      <c r="E16" s="723"/>
      <c r="F16" s="723"/>
      <c r="G16" s="723"/>
      <c r="H16" s="724" t="s">
        <v>459</v>
      </c>
      <c r="I16" s="725"/>
      <c r="J16" s="725"/>
      <c r="K16" s="725"/>
      <c r="L16" s="725"/>
      <c r="M16" s="726"/>
      <c r="N16" s="706"/>
      <c r="O16" s="697"/>
      <c r="P16" s="698"/>
      <c r="Q16" s="699"/>
      <c r="R16" s="727"/>
      <c r="S16" s="728"/>
      <c r="T16" s="728"/>
      <c r="U16" s="728"/>
      <c r="V16" s="728"/>
    </row>
    <row r="17" spans="1:22" s="729" customFormat="1" ht="15.75" customHeight="1">
      <c r="A17" s="730" t="s">
        <v>1</v>
      </c>
      <c r="B17" s="1365"/>
      <c r="C17" s="1365"/>
      <c r="D17" s="1365"/>
      <c r="E17" s="1365"/>
      <c r="F17" s="1365"/>
      <c r="G17" s="731"/>
      <c r="H17" s="732"/>
      <c r="I17" s="733"/>
      <c r="J17" s="733"/>
      <c r="K17" s="733"/>
      <c r="L17" s="733"/>
      <c r="M17" s="734"/>
      <c r="N17" s="706"/>
      <c r="O17" s="697"/>
      <c r="P17" s="698"/>
      <c r="Q17" s="699"/>
      <c r="R17" s="727"/>
      <c r="S17" s="728"/>
      <c r="T17" s="728"/>
      <c r="U17" s="728"/>
      <c r="V17" s="728"/>
    </row>
    <row r="18" spans="1:22" s="729" customFormat="1" ht="15.75" customHeight="1">
      <c r="A18" s="730"/>
      <c r="B18" s="723"/>
      <c r="C18" s="723"/>
      <c r="D18" s="723"/>
      <c r="E18" s="723"/>
      <c r="F18" s="723"/>
      <c r="G18" s="731"/>
      <c r="H18" s="732"/>
      <c r="I18" s="733"/>
      <c r="J18" s="733"/>
      <c r="K18" s="733"/>
      <c r="L18" s="733"/>
      <c r="M18" s="734"/>
      <c r="N18" s="706"/>
      <c r="O18" s="697"/>
      <c r="P18" s="698"/>
      <c r="Q18" s="699"/>
      <c r="R18" s="727"/>
      <c r="S18" s="728"/>
      <c r="T18" s="728"/>
      <c r="U18" s="728"/>
      <c r="V18" s="728"/>
    </row>
    <row r="19" spans="1:22" s="729" customFormat="1" ht="15.75" customHeight="1">
      <c r="A19" s="730" t="s">
        <v>458</v>
      </c>
      <c r="B19" s="1365"/>
      <c r="C19" s="1365"/>
      <c r="D19" s="1365"/>
      <c r="E19" s="1365"/>
      <c r="F19" s="1365"/>
      <c r="G19" s="731"/>
      <c r="H19" s="732"/>
      <c r="I19" s="733" t="s">
        <v>771</v>
      </c>
      <c r="J19" s="733"/>
      <c r="K19" s="733"/>
      <c r="L19" s="733"/>
      <c r="M19" s="734"/>
      <c r="N19" s="706"/>
      <c r="O19" s="697"/>
      <c r="P19" s="698"/>
      <c r="Q19" s="699"/>
      <c r="R19" s="727"/>
      <c r="S19" s="728"/>
      <c r="T19" s="728"/>
      <c r="U19" s="728"/>
      <c r="V19" s="728"/>
    </row>
    <row r="20" spans="1:22" s="729" customFormat="1" ht="15.75" customHeight="1">
      <c r="A20" s="730" t="s">
        <v>456</v>
      </c>
      <c r="B20" s="723"/>
      <c r="C20" s="723"/>
      <c r="D20" s="723"/>
      <c r="E20" s="723"/>
      <c r="F20" s="723"/>
      <c r="G20" s="723"/>
      <c r="H20" s="732" t="s">
        <v>772</v>
      </c>
      <c r="I20" s="723"/>
      <c r="J20" s="723"/>
      <c r="K20" s="723"/>
      <c r="L20" s="723"/>
      <c r="M20" s="735"/>
      <c r="N20" s="706"/>
      <c r="O20" s="697"/>
      <c r="P20" s="698"/>
      <c r="Q20" s="699"/>
      <c r="R20" s="727"/>
      <c r="S20" s="728"/>
      <c r="T20" s="728"/>
      <c r="U20" s="728"/>
      <c r="V20" s="728"/>
    </row>
    <row r="21" spans="1:22" s="729" customFormat="1" ht="15.75" customHeight="1">
      <c r="A21" s="730" t="s">
        <v>455</v>
      </c>
      <c r="B21" s="1365"/>
      <c r="C21" s="1365"/>
      <c r="D21" s="1365"/>
      <c r="E21" s="1365"/>
      <c r="F21" s="1365"/>
      <c r="G21" s="723"/>
      <c r="H21" s="732"/>
      <c r="I21" s="733" t="s">
        <v>773</v>
      </c>
      <c r="J21" s="733"/>
      <c r="K21" s="733"/>
      <c r="L21" s="733"/>
      <c r="M21" s="734"/>
      <c r="N21" s="706"/>
      <c r="O21" s="697"/>
      <c r="P21" s="698"/>
      <c r="Q21" s="699"/>
      <c r="R21" s="727"/>
      <c r="S21" s="728"/>
      <c r="T21" s="728"/>
      <c r="U21" s="728"/>
      <c r="V21" s="728"/>
    </row>
    <row r="22" spans="1:22" s="729" customFormat="1" ht="15.75" customHeight="1">
      <c r="A22" s="730"/>
      <c r="B22" s="723"/>
      <c r="C22" s="723"/>
      <c r="D22" s="723"/>
      <c r="E22" s="723"/>
      <c r="F22" s="723"/>
      <c r="G22" s="723"/>
      <c r="H22" s="732" t="s">
        <v>772</v>
      </c>
      <c r="I22" s="723"/>
      <c r="J22" s="723"/>
      <c r="K22" s="723"/>
      <c r="L22" s="723"/>
      <c r="M22" s="735"/>
      <c r="N22" s="706"/>
      <c r="O22" s="697"/>
      <c r="P22" s="698"/>
      <c r="Q22" s="699"/>
      <c r="R22" s="727"/>
      <c r="S22" s="728"/>
      <c r="T22" s="728"/>
      <c r="U22" s="728"/>
      <c r="V22" s="728"/>
    </row>
    <row r="23" spans="1:22" s="729" customFormat="1" ht="15.75" customHeight="1">
      <c r="A23" s="730" t="s">
        <v>454</v>
      </c>
      <c r="B23" s="1365"/>
      <c r="C23" s="1365"/>
      <c r="D23" s="1365"/>
      <c r="E23" s="1365"/>
      <c r="F23" s="1365"/>
      <c r="G23" s="723"/>
      <c r="H23" s="732"/>
      <c r="I23" s="733"/>
      <c r="J23" s="733"/>
      <c r="K23" s="733"/>
      <c r="L23" s="733"/>
      <c r="M23" s="734"/>
      <c r="N23" s="697"/>
      <c r="O23" s="697"/>
      <c r="P23" s="698"/>
      <c r="Q23" s="699"/>
      <c r="R23" s="727"/>
      <c r="S23" s="728"/>
      <c r="T23" s="728"/>
      <c r="U23" s="728"/>
      <c r="V23" s="728"/>
    </row>
    <row r="24" spans="1:22" s="729" customFormat="1" ht="15.75" customHeight="1">
      <c r="A24" s="730"/>
      <c r="B24" s="736"/>
      <c r="C24" s="736"/>
      <c r="D24" s="736"/>
      <c r="E24" s="736"/>
      <c r="F24" s="723"/>
      <c r="G24" s="723"/>
      <c r="H24" s="732"/>
      <c r="I24" s="733" t="s">
        <v>774</v>
      </c>
      <c r="J24" s="733"/>
      <c r="K24" s="733"/>
      <c r="L24" s="733"/>
      <c r="M24" s="734"/>
      <c r="N24" s="697"/>
      <c r="O24" s="697"/>
      <c r="P24" s="698"/>
      <c r="Q24" s="699"/>
      <c r="R24" s="700"/>
    </row>
    <row r="25" spans="1:22" s="729" customFormat="1" ht="15.75" customHeight="1">
      <c r="A25" s="730" t="s">
        <v>452</v>
      </c>
      <c r="B25" s="1365"/>
      <c r="C25" s="1365"/>
      <c r="D25" s="1365"/>
      <c r="E25" s="1365"/>
      <c r="F25" s="1365"/>
      <c r="G25" s="723"/>
      <c r="H25" s="732" t="s">
        <v>772</v>
      </c>
      <c r="I25" s="723"/>
      <c r="J25" s="723"/>
      <c r="K25" s="723"/>
      <c r="L25" s="723"/>
      <c r="M25" s="735"/>
      <c r="N25" s="697"/>
      <c r="O25" s="697"/>
      <c r="P25" s="698"/>
      <c r="Q25" s="699"/>
      <c r="R25" s="700"/>
    </row>
    <row r="26" spans="1:22" ht="15.75" customHeight="1">
      <c r="A26" s="730"/>
      <c r="B26" s="723"/>
      <c r="C26" s="723"/>
      <c r="D26" s="723"/>
      <c r="E26" s="723"/>
      <c r="F26" s="723"/>
      <c r="G26" s="723"/>
      <c r="H26" s="737"/>
      <c r="I26" s="731"/>
      <c r="J26" s="731"/>
      <c r="K26" s="731"/>
      <c r="L26" s="731"/>
      <c r="M26" s="735"/>
    </row>
    <row r="27" spans="1:22" ht="15.75" customHeight="1" thickBot="1">
      <c r="A27" s="730" t="s">
        <v>450</v>
      </c>
      <c r="B27" s="1366"/>
      <c r="C27" s="1366"/>
      <c r="D27" s="1366"/>
      <c r="E27" s="1366"/>
      <c r="F27" s="1366"/>
      <c r="G27" s="723"/>
      <c r="H27" s="738"/>
      <c r="I27" s="739"/>
      <c r="J27" s="739"/>
      <c r="K27" s="739"/>
      <c r="L27" s="739"/>
      <c r="M27" s="740"/>
    </row>
    <row r="28" spans="1:22">
      <c r="A28" s="741"/>
      <c r="B28" s="333"/>
      <c r="C28" s="333"/>
      <c r="D28" s="333"/>
      <c r="E28" s="333"/>
      <c r="F28" s="333"/>
      <c r="G28" s="333"/>
      <c r="H28" s="333"/>
      <c r="I28" s="333"/>
      <c r="J28" s="333"/>
      <c r="K28" s="333"/>
      <c r="L28" s="333"/>
      <c r="M28" s="333"/>
    </row>
    <row r="29" spans="1:22">
      <c r="B29" s="333"/>
      <c r="C29" s="333"/>
      <c r="D29" s="333"/>
      <c r="E29" s="333"/>
      <c r="F29" s="333"/>
      <c r="G29" s="333"/>
      <c r="H29" s="333"/>
      <c r="I29" s="333"/>
      <c r="J29" s="333"/>
      <c r="K29" s="333"/>
      <c r="L29" s="333"/>
      <c r="M29" s="333"/>
    </row>
  </sheetData>
  <dataConsolidate/>
  <mergeCells count="20">
    <mergeCell ref="B12:M12"/>
    <mergeCell ref="A2:M2"/>
    <mergeCell ref="A3:M3"/>
    <mergeCell ref="A4:M4"/>
    <mergeCell ref="A5:E5"/>
    <mergeCell ref="I5:M5"/>
    <mergeCell ref="B6:L6"/>
    <mergeCell ref="B7:M7"/>
    <mergeCell ref="B8:M8"/>
    <mergeCell ref="B9:M9"/>
    <mergeCell ref="B10:M10"/>
    <mergeCell ref="B11:M11"/>
    <mergeCell ref="B25:F25"/>
    <mergeCell ref="B27:F27"/>
    <mergeCell ref="B13:M13"/>
    <mergeCell ref="B14:M14"/>
    <mergeCell ref="B17:F17"/>
    <mergeCell ref="B19:F19"/>
    <mergeCell ref="B21:F21"/>
    <mergeCell ref="B23:F23"/>
  </mergeCells>
  <dataValidations count="3">
    <dataValidation type="list" allowBlank="1" showInputMessage="1" showErrorMessage="1" sqref="I5:M5">
      <formula1>"Add,Inactive,Close"</formula1>
    </dataValidation>
    <dataValidation type="list" allowBlank="1" showInputMessage="1" showErrorMessage="1" sqref="B12:M12">
      <formula1>"Y,N"</formula1>
    </dataValidation>
    <dataValidation type="list" allowBlank="1" showInputMessage="1" showErrorMessage="1" sqref="B13:M13">
      <formula1>"Public Protection,Public Works, Transportation and Commerce,Human Welfare and Neighborhood,Development,Community Health,Culture and Recreation,General Administration and Finance,General City Responsibilities"</formula1>
    </dataValidation>
  </dataValidations>
  <printOptions horizontalCentered="1" gridLinesSet="0"/>
  <pageMargins left="0.25" right="0.25" top="1" bottom="0.5" header="0.5" footer="0"/>
  <pageSetup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35"/>
  <sheetViews>
    <sheetView showGridLines="0" zoomScaleNormal="100" workbookViewId="0">
      <selection activeCell="G33" sqref="G33"/>
    </sheetView>
  </sheetViews>
  <sheetFormatPr defaultColWidth="9.140625" defaultRowHeight="12.75"/>
  <cols>
    <col min="1" max="1" width="34.85546875" style="742" customWidth="1"/>
    <col min="2" max="2" width="4.28515625" style="697" customWidth="1"/>
    <col min="3" max="3" width="8.85546875" style="697" customWidth="1"/>
    <col min="4" max="5" width="4.28515625" style="697" customWidth="1"/>
    <col min="6" max="6" width="6.5703125" style="697" customWidth="1"/>
    <col min="7" max="7" width="4.28515625" style="697" customWidth="1"/>
    <col min="8" max="8" width="0.140625" style="697" customWidth="1"/>
    <col min="9" max="11" width="4.28515625" style="697" customWidth="1"/>
    <col min="12" max="12" width="13.7109375" style="697" customWidth="1"/>
    <col min="13" max="13" width="30.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18" ht="13.5" thickBot="1">
      <c r="A1" s="697"/>
    </row>
    <row r="2" spans="1:18" ht="15.75" customHeight="1">
      <c r="A2" s="1373" t="s">
        <v>498</v>
      </c>
      <c r="B2" s="1374"/>
      <c r="C2" s="1374"/>
      <c r="D2" s="1374"/>
      <c r="E2" s="1374"/>
      <c r="F2" s="1374"/>
      <c r="G2" s="1374"/>
      <c r="H2" s="1374"/>
      <c r="I2" s="1374"/>
      <c r="J2" s="1374"/>
      <c r="K2" s="1374"/>
      <c r="L2" s="1374"/>
      <c r="M2" s="1375"/>
      <c r="P2" s="701"/>
    </row>
    <row r="3" spans="1:18" ht="15.75" customHeight="1">
      <c r="A3" s="1376" t="s">
        <v>761</v>
      </c>
      <c r="B3" s="1377"/>
      <c r="C3" s="1377"/>
      <c r="D3" s="1377"/>
      <c r="E3" s="1377"/>
      <c r="F3" s="1377"/>
      <c r="G3" s="1377"/>
      <c r="H3" s="1377"/>
      <c r="I3" s="1377"/>
      <c r="J3" s="1377"/>
      <c r="K3" s="1377"/>
      <c r="L3" s="1377"/>
      <c r="M3" s="1378"/>
      <c r="P3" s="701"/>
    </row>
    <row r="4" spans="1:18" ht="15.75" customHeight="1" thickBot="1">
      <c r="A4" s="1376" t="s">
        <v>738</v>
      </c>
      <c r="B4" s="1377"/>
      <c r="C4" s="1377"/>
      <c r="D4" s="1377"/>
      <c r="E4" s="1377"/>
      <c r="F4" s="1377"/>
      <c r="G4" s="1377"/>
      <c r="H4" s="1377"/>
      <c r="I4" s="1377"/>
      <c r="J4" s="1377"/>
      <c r="K4" s="1377"/>
      <c r="L4" s="1377"/>
      <c r="M4" s="1378"/>
      <c r="P4" s="701"/>
    </row>
    <row r="5" spans="1:18" s="703" customFormat="1" ht="24" customHeight="1" thickBot="1">
      <c r="A5" s="1379" t="s">
        <v>762</v>
      </c>
      <c r="B5" s="1380"/>
      <c r="C5" s="1380"/>
      <c r="D5" s="1380"/>
      <c r="E5" s="1380"/>
      <c r="F5" s="702"/>
      <c r="G5" s="702"/>
      <c r="H5" s="702"/>
      <c r="I5" s="1381"/>
      <c r="J5" s="1381"/>
      <c r="K5" s="1381"/>
      <c r="L5" s="1381"/>
      <c r="M5" s="1382"/>
      <c r="N5" s="697"/>
      <c r="O5" s="697"/>
    </row>
    <row r="6" spans="1:18" s="707" customFormat="1" ht="19.5" customHeight="1" thickBot="1">
      <c r="A6" s="704" t="s">
        <v>490</v>
      </c>
      <c r="B6" s="1383" t="s">
        <v>489</v>
      </c>
      <c r="C6" s="1384"/>
      <c r="D6" s="1384"/>
      <c r="E6" s="1384"/>
      <c r="F6" s="1384"/>
      <c r="G6" s="1384"/>
      <c r="H6" s="1384"/>
      <c r="I6" s="1384"/>
      <c r="J6" s="1384"/>
      <c r="K6" s="1384"/>
      <c r="L6" s="1385"/>
      <c r="M6" s="705"/>
      <c r="N6" s="706"/>
      <c r="O6" s="697"/>
    </row>
    <row r="7" spans="1:18" s="707" customFormat="1" ht="33.75" customHeight="1" thickBot="1">
      <c r="A7" s="711" t="s">
        <v>775</v>
      </c>
      <c r="B7" s="1404"/>
      <c r="C7" s="1405"/>
      <c r="D7" s="1405"/>
      <c r="E7" s="1405"/>
      <c r="F7" s="1405"/>
      <c r="G7" s="1405"/>
      <c r="H7" s="1405"/>
      <c r="I7" s="1405"/>
      <c r="J7" s="1405"/>
      <c r="K7" s="1405"/>
      <c r="L7" s="1405"/>
      <c r="M7" s="1406"/>
      <c r="N7" s="706"/>
      <c r="O7" s="697"/>
    </row>
    <row r="8" spans="1:18" s="710" customFormat="1" ht="33.75" customHeight="1">
      <c r="A8" s="743" t="s">
        <v>776</v>
      </c>
      <c r="B8" s="1427"/>
      <c r="C8" s="1428"/>
      <c r="D8" s="1428"/>
      <c r="E8" s="1428"/>
      <c r="F8" s="1428"/>
      <c r="G8" s="1429"/>
      <c r="H8" s="744"/>
      <c r="I8" s="1430" t="s">
        <v>777</v>
      </c>
      <c r="J8" s="1431"/>
      <c r="K8" s="1431"/>
      <c r="L8" s="1432"/>
      <c r="M8" s="745"/>
      <c r="N8" s="709"/>
      <c r="O8" s="709"/>
    </row>
    <row r="9" spans="1:18" s="710" customFormat="1" ht="33.75" customHeight="1">
      <c r="A9" s="711" t="s">
        <v>778</v>
      </c>
      <c r="B9" s="1433"/>
      <c r="C9" s="1417"/>
      <c r="D9" s="1417"/>
      <c r="E9" s="1417"/>
      <c r="F9" s="1417"/>
      <c r="G9" s="1417"/>
      <c r="H9" s="1417"/>
      <c r="I9" s="1417"/>
      <c r="J9" s="1417"/>
      <c r="K9" s="1417"/>
      <c r="L9" s="1417"/>
      <c r="M9" s="1418"/>
      <c r="N9" s="709"/>
      <c r="O9" s="709"/>
    </row>
    <row r="10" spans="1:18" s="710" customFormat="1" ht="33.75" customHeight="1">
      <c r="A10" s="711" t="s">
        <v>779</v>
      </c>
      <c r="B10" s="1404"/>
      <c r="C10" s="1405"/>
      <c r="D10" s="1405"/>
      <c r="E10" s="1405"/>
      <c r="F10" s="1405"/>
      <c r="G10" s="1405"/>
      <c r="H10" s="1405"/>
      <c r="I10" s="1405"/>
      <c r="J10" s="1405"/>
      <c r="K10" s="1405"/>
      <c r="L10" s="1405"/>
      <c r="M10" s="1406"/>
      <c r="N10" s="706"/>
      <c r="O10" s="712"/>
      <c r="P10" s="713"/>
      <c r="Q10" s="714"/>
      <c r="R10" s="700"/>
    </row>
    <row r="11" spans="1:18" s="710" customFormat="1" ht="33.75" customHeight="1">
      <c r="A11" s="711" t="s">
        <v>780</v>
      </c>
      <c r="B11" s="1404"/>
      <c r="C11" s="1405"/>
      <c r="D11" s="1405"/>
      <c r="E11" s="1405"/>
      <c r="F11" s="1405"/>
      <c r="G11" s="1405"/>
      <c r="H11" s="1405"/>
      <c r="I11" s="1405"/>
      <c r="J11" s="1405"/>
      <c r="K11" s="1405"/>
      <c r="L11" s="1405"/>
      <c r="M11" s="1406"/>
      <c r="N11" s="706"/>
      <c r="O11" s="712"/>
      <c r="P11" s="713"/>
      <c r="Q11" s="714"/>
      <c r="R11" s="700"/>
    </row>
    <row r="12" spans="1:18" s="710" customFormat="1" ht="33.75" customHeight="1">
      <c r="A12" s="746" t="s">
        <v>781</v>
      </c>
      <c r="B12" s="1401"/>
      <c r="C12" s="1402"/>
      <c r="D12" s="1402"/>
      <c r="E12" s="1402"/>
      <c r="F12" s="1402"/>
      <c r="G12" s="1402"/>
      <c r="H12" s="1402"/>
      <c r="I12" s="1402"/>
      <c r="J12" s="1402"/>
      <c r="K12" s="1402"/>
      <c r="L12" s="1402"/>
      <c r="M12" s="1403"/>
      <c r="N12" s="706">
        <f>LEN(B12)</f>
        <v>0</v>
      </c>
      <c r="O12" s="712" t="str">
        <f>IF(A12="","",IF(N12&gt;30,"Please limit your description to be up to 30-characters only.","ok"))</f>
        <v>ok</v>
      </c>
      <c r="P12" s="713"/>
      <c r="Q12" s="714"/>
      <c r="R12" s="715"/>
    </row>
    <row r="13" spans="1:18" s="710" customFormat="1" ht="33.75" customHeight="1">
      <c r="A13" s="711" t="s">
        <v>782</v>
      </c>
      <c r="B13" s="1404"/>
      <c r="C13" s="1405"/>
      <c r="D13" s="1405"/>
      <c r="E13" s="1405"/>
      <c r="F13" s="1405"/>
      <c r="G13" s="1405"/>
      <c r="H13" s="1405"/>
      <c r="I13" s="1405"/>
      <c r="J13" s="1405"/>
      <c r="K13" s="1405"/>
      <c r="L13" s="1405"/>
      <c r="M13" s="1406"/>
      <c r="N13" s="706">
        <f>LEN(B13)</f>
        <v>0</v>
      </c>
      <c r="O13" s="712" t="str">
        <f>IF(A13="","",IF(N13&gt;10,"Please limit your description to be up to 10-characters only.","ok"))</f>
        <v>ok</v>
      </c>
      <c r="P13" s="713"/>
      <c r="Q13" s="714"/>
      <c r="R13" s="700"/>
    </row>
    <row r="14" spans="1:18" s="710" customFormat="1" ht="33.75" customHeight="1">
      <c r="A14" s="711" t="s">
        <v>783</v>
      </c>
      <c r="B14" s="1407"/>
      <c r="C14" s="1408"/>
      <c r="D14" s="1408"/>
      <c r="E14" s="1408"/>
      <c r="F14" s="1408"/>
      <c r="G14" s="1408"/>
      <c r="H14" s="1408"/>
      <c r="I14" s="1408"/>
      <c r="J14" s="1408"/>
      <c r="K14" s="1408"/>
      <c r="L14" s="1408"/>
      <c r="M14" s="1409"/>
      <c r="N14" s="706"/>
      <c r="O14" s="712"/>
    </row>
    <row r="15" spans="1:18" s="710" customFormat="1" ht="33.75" customHeight="1">
      <c r="A15" s="711" t="s">
        <v>784</v>
      </c>
      <c r="B15" s="1410"/>
      <c r="C15" s="1411"/>
      <c r="D15" s="1411"/>
      <c r="E15" s="1411"/>
      <c r="F15" s="1411"/>
      <c r="G15" s="1411"/>
      <c r="H15" s="747"/>
      <c r="I15" s="1412" t="s">
        <v>785</v>
      </c>
      <c r="J15" s="1413"/>
      <c r="K15" s="1413"/>
      <c r="L15" s="1414"/>
      <c r="M15" s="748"/>
      <c r="N15" s="706"/>
      <c r="O15" s="697"/>
      <c r="P15" s="713"/>
      <c r="Q15" s="714"/>
      <c r="R15" s="715"/>
    </row>
    <row r="16" spans="1:18" s="710" customFormat="1" ht="33.75" customHeight="1">
      <c r="A16" s="749" t="s">
        <v>786</v>
      </c>
      <c r="B16" s="1410"/>
      <c r="C16" s="1411"/>
      <c r="D16" s="1411"/>
      <c r="E16" s="1411"/>
      <c r="F16" s="1411"/>
      <c r="G16" s="1411"/>
      <c r="H16" s="1411"/>
      <c r="I16" s="1411"/>
      <c r="J16" s="1411"/>
      <c r="K16" s="1411"/>
      <c r="L16" s="1411"/>
      <c r="M16" s="1415"/>
      <c r="N16" s="706"/>
      <c r="O16" s="697"/>
      <c r="P16" s="713"/>
      <c r="Q16" s="714"/>
      <c r="R16" s="715"/>
    </row>
    <row r="17" spans="1:22" s="710" customFormat="1" ht="33.75" customHeight="1">
      <c r="A17" s="749" t="s">
        <v>787</v>
      </c>
      <c r="B17" s="1416"/>
      <c r="C17" s="1417"/>
      <c r="D17" s="1417"/>
      <c r="E17" s="1417"/>
      <c r="F17" s="1417"/>
      <c r="G17" s="1417"/>
      <c r="H17" s="1417"/>
      <c r="I17" s="1417"/>
      <c r="J17" s="1417"/>
      <c r="K17" s="1417"/>
      <c r="L17" s="1417"/>
      <c r="M17" s="1418"/>
      <c r="N17" s="706"/>
      <c r="O17" s="697"/>
      <c r="P17" s="713"/>
      <c r="Q17" s="714"/>
      <c r="R17" s="715"/>
    </row>
    <row r="18" spans="1:22" s="710" customFormat="1" ht="33.75" customHeight="1">
      <c r="A18" s="749" t="s">
        <v>788</v>
      </c>
      <c r="B18" s="1419"/>
      <c r="C18" s="1420"/>
      <c r="D18" s="1420"/>
      <c r="E18" s="1420"/>
      <c r="F18" s="1420"/>
      <c r="G18" s="1420"/>
      <c r="H18" s="1420"/>
      <c r="I18" s="1420"/>
      <c r="J18" s="1420"/>
      <c r="K18" s="1420"/>
      <c r="L18" s="1420"/>
      <c r="M18" s="1421"/>
      <c r="N18" s="706"/>
      <c r="O18" s="697"/>
      <c r="P18" s="713"/>
      <c r="Q18" s="714"/>
      <c r="R18" s="715"/>
    </row>
    <row r="19" spans="1:22" s="710" customFormat="1" ht="33.75" customHeight="1">
      <c r="A19" s="749" t="s">
        <v>789</v>
      </c>
      <c r="B19" s="1419"/>
      <c r="C19" s="1420"/>
      <c r="D19" s="1420"/>
      <c r="E19" s="1420"/>
      <c r="F19" s="1420"/>
      <c r="G19" s="1420"/>
      <c r="H19" s="1420"/>
      <c r="I19" s="1420"/>
      <c r="J19" s="1420"/>
      <c r="K19" s="1420"/>
      <c r="L19" s="1420"/>
      <c r="M19" s="1421"/>
      <c r="N19" s="706"/>
      <c r="O19" s="697"/>
      <c r="P19" s="713"/>
      <c r="Q19" s="714"/>
      <c r="R19" s="715"/>
    </row>
    <row r="20" spans="1:22" s="710" customFormat="1" ht="33.75" customHeight="1" thickBot="1">
      <c r="A20" s="1422" t="s">
        <v>790</v>
      </c>
      <c r="B20" s="1423"/>
      <c r="C20" s="1423"/>
      <c r="D20" s="1423"/>
      <c r="E20" s="1423"/>
      <c r="F20" s="1423"/>
      <c r="G20" s="1423"/>
      <c r="H20" s="1423"/>
      <c r="I20" s="1423"/>
      <c r="J20" s="1423"/>
      <c r="K20" s="1424"/>
      <c r="L20" s="1425"/>
      <c r="M20" s="1426"/>
      <c r="N20" s="706"/>
      <c r="O20" s="697"/>
      <c r="P20" s="713"/>
      <c r="Q20" s="714"/>
      <c r="R20" s="715"/>
    </row>
    <row r="21" spans="1:22" s="710" customFormat="1" ht="8.25" customHeight="1" thickBot="1">
      <c r="A21" s="717"/>
      <c r="B21" s="718"/>
      <c r="C21" s="718"/>
      <c r="D21" s="718"/>
      <c r="E21" s="718"/>
      <c r="F21" s="718"/>
      <c r="G21" s="718"/>
      <c r="H21" s="718"/>
      <c r="I21" s="718"/>
      <c r="J21" s="718"/>
      <c r="K21" s="718"/>
      <c r="L21" s="718"/>
      <c r="M21" s="718"/>
      <c r="N21" s="706"/>
      <c r="O21" s="697"/>
      <c r="P21" s="719"/>
      <c r="Q21" s="714"/>
      <c r="R21" s="720"/>
      <c r="S21" s="721"/>
      <c r="T21" s="721"/>
      <c r="U21" s="721"/>
      <c r="V21" s="721"/>
    </row>
    <row r="22" spans="1:22" s="729" customFormat="1" ht="15.75" customHeight="1">
      <c r="A22" s="722"/>
      <c r="B22" s="723"/>
      <c r="C22" s="723"/>
      <c r="D22" s="723"/>
      <c r="E22" s="723"/>
      <c r="F22" s="723"/>
      <c r="G22" s="723"/>
      <c r="H22" s="724" t="s">
        <v>459</v>
      </c>
      <c r="I22" s="725"/>
      <c r="J22" s="725"/>
      <c r="K22" s="725"/>
      <c r="L22" s="725"/>
      <c r="M22" s="726"/>
      <c r="N22" s="706"/>
      <c r="O22" s="697"/>
      <c r="P22" s="698"/>
      <c r="Q22" s="699"/>
      <c r="R22" s="727"/>
      <c r="S22" s="728"/>
      <c r="T22" s="728"/>
      <c r="U22" s="728"/>
      <c r="V22" s="728"/>
    </row>
    <row r="23" spans="1:22" s="729" customFormat="1" ht="15.75" customHeight="1">
      <c r="A23" s="730" t="s">
        <v>1</v>
      </c>
      <c r="B23" s="1365"/>
      <c r="C23" s="1365"/>
      <c r="D23" s="1365"/>
      <c r="E23" s="1365"/>
      <c r="F23" s="1365"/>
      <c r="G23" s="731"/>
      <c r="H23" s="732"/>
      <c r="I23" s="733"/>
      <c r="J23" s="733"/>
      <c r="K23" s="733"/>
      <c r="L23" s="733"/>
      <c r="M23" s="734"/>
      <c r="N23" s="706"/>
      <c r="O23" s="697"/>
      <c r="P23" s="698"/>
      <c r="Q23" s="699"/>
      <c r="R23" s="727"/>
      <c r="S23" s="728"/>
      <c r="T23" s="728"/>
      <c r="U23" s="728"/>
      <c r="V23" s="728"/>
    </row>
    <row r="24" spans="1:22" s="729" customFormat="1" ht="15.75" customHeight="1">
      <c r="A24" s="730"/>
      <c r="B24" s="723"/>
      <c r="C24" s="723"/>
      <c r="D24" s="723"/>
      <c r="E24" s="723"/>
      <c r="F24" s="723"/>
      <c r="G24" s="731"/>
      <c r="H24" s="732"/>
      <c r="I24" s="733"/>
      <c r="J24" s="733"/>
      <c r="K24" s="733"/>
      <c r="L24" s="733"/>
      <c r="M24" s="734"/>
      <c r="N24" s="706"/>
      <c r="O24" s="697"/>
      <c r="P24" s="698"/>
      <c r="Q24" s="699"/>
      <c r="R24" s="727"/>
      <c r="S24" s="728"/>
      <c r="T24" s="728"/>
      <c r="U24" s="728"/>
      <c r="V24" s="728"/>
    </row>
    <row r="25" spans="1:22" s="729" customFormat="1" ht="15.75" customHeight="1">
      <c r="A25" s="730" t="s">
        <v>458</v>
      </c>
      <c r="B25" s="1365"/>
      <c r="C25" s="1365"/>
      <c r="D25" s="1365"/>
      <c r="E25" s="1365"/>
      <c r="F25" s="1365"/>
      <c r="G25" s="731"/>
      <c r="H25" s="732"/>
      <c r="I25" s="733" t="s">
        <v>771</v>
      </c>
      <c r="J25" s="733"/>
      <c r="K25" s="733"/>
      <c r="L25" s="733"/>
      <c r="M25" s="734"/>
      <c r="N25" s="706"/>
      <c r="O25" s="697"/>
      <c r="P25" s="698"/>
      <c r="Q25" s="699"/>
      <c r="R25" s="727"/>
      <c r="S25" s="728"/>
      <c r="T25" s="728"/>
      <c r="U25" s="728"/>
      <c r="V25" s="728"/>
    </row>
    <row r="26" spans="1:22" s="729" customFormat="1" ht="15.75" customHeight="1">
      <c r="A26" s="730" t="s">
        <v>456</v>
      </c>
      <c r="B26" s="723"/>
      <c r="C26" s="723"/>
      <c r="D26" s="723"/>
      <c r="E26" s="723"/>
      <c r="F26" s="723"/>
      <c r="G26" s="723"/>
      <c r="H26" s="732" t="s">
        <v>772</v>
      </c>
      <c r="I26" s="723"/>
      <c r="J26" s="723"/>
      <c r="K26" s="723"/>
      <c r="L26" s="723"/>
      <c r="M26" s="735"/>
      <c r="N26" s="706"/>
      <c r="O26" s="697"/>
      <c r="P26" s="698"/>
      <c r="Q26" s="699"/>
      <c r="R26" s="727"/>
      <c r="S26" s="728"/>
      <c r="T26" s="728"/>
      <c r="U26" s="728"/>
      <c r="V26" s="728"/>
    </row>
    <row r="27" spans="1:22" s="729" customFormat="1" ht="15.75" customHeight="1">
      <c r="A27" s="730" t="s">
        <v>455</v>
      </c>
      <c r="B27" s="1365"/>
      <c r="C27" s="1365"/>
      <c r="D27" s="1365"/>
      <c r="E27" s="1365"/>
      <c r="F27" s="1365"/>
      <c r="G27" s="723"/>
      <c r="H27" s="732"/>
      <c r="I27" s="733" t="s">
        <v>773</v>
      </c>
      <c r="J27" s="733"/>
      <c r="K27" s="733"/>
      <c r="L27" s="733"/>
      <c r="M27" s="734"/>
      <c r="N27" s="706"/>
      <c r="O27" s="697"/>
      <c r="P27" s="698"/>
      <c r="Q27" s="699"/>
      <c r="R27" s="727"/>
      <c r="S27" s="728"/>
      <c r="T27" s="728"/>
      <c r="U27" s="728"/>
      <c r="V27" s="728"/>
    </row>
    <row r="28" spans="1:22" s="729" customFormat="1" ht="15.75" customHeight="1">
      <c r="A28" s="730"/>
      <c r="B28" s="723"/>
      <c r="C28" s="723"/>
      <c r="D28" s="723"/>
      <c r="E28" s="723"/>
      <c r="F28" s="723"/>
      <c r="G28" s="723"/>
      <c r="H28" s="732" t="s">
        <v>772</v>
      </c>
      <c r="I28" s="723"/>
      <c r="J28" s="723"/>
      <c r="K28" s="723"/>
      <c r="L28" s="723"/>
      <c r="M28" s="735"/>
      <c r="N28" s="706"/>
      <c r="O28" s="697"/>
      <c r="P28" s="698"/>
      <c r="Q28" s="699"/>
      <c r="R28" s="727"/>
      <c r="S28" s="728"/>
      <c r="T28" s="728"/>
      <c r="U28" s="728"/>
      <c r="V28" s="728"/>
    </row>
    <row r="29" spans="1:22" s="729" customFormat="1" ht="15.75" customHeight="1">
      <c r="A29" s="730" t="s">
        <v>454</v>
      </c>
      <c r="B29" s="1365"/>
      <c r="C29" s="1365"/>
      <c r="D29" s="1365"/>
      <c r="E29" s="1365"/>
      <c r="F29" s="1365"/>
      <c r="G29" s="723"/>
      <c r="H29" s="732"/>
      <c r="I29" s="733"/>
      <c r="J29" s="733"/>
      <c r="K29" s="733"/>
      <c r="L29" s="733"/>
      <c r="M29" s="734"/>
      <c r="N29" s="697"/>
      <c r="O29" s="697"/>
      <c r="P29" s="698"/>
      <c r="Q29" s="699"/>
      <c r="R29" s="727"/>
      <c r="S29" s="728"/>
      <c r="T29" s="728"/>
      <c r="U29" s="728"/>
      <c r="V29" s="728"/>
    </row>
    <row r="30" spans="1:22" s="729" customFormat="1" ht="15.75" customHeight="1">
      <c r="A30" s="730"/>
      <c r="B30" s="736"/>
      <c r="C30" s="736"/>
      <c r="D30" s="736"/>
      <c r="E30" s="736"/>
      <c r="F30" s="723"/>
      <c r="G30" s="723"/>
      <c r="H30" s="732"/>
      <c r="I30" s="733" t="s">
        <v>791</v>
      </c>
      <c r="J30" s="733"/>
      <c r="K30" s="733"/>
      <c r="L30" s="733"/>
      <c r="M30" s="734"/>
      <c r="N30" s="697"/>
      <c r="O30" s="697"/>
      <c r="P30" s="698"/>
      <c r="Q30" s="699"/>
      <c r="R30" s="700"/>
    </row>
    <row r="31" spans="1:22" s="729" customFormat="1" ht="15.75" customHeight="1">
      <c r="A31" s="730" t="s">
        <v>452</v>
      </c>
      <c r="B31" s="1365"/>
      <c r="C31" s="1365"/>
      <c r="D31" s="1365"/>
      <c r="E31" s="1365"/>
      <c r="F31" s="1365"/>
      <c r="G31" s="723"/>
      <c r="H31" s="732" t="s">
        <v>772</v>
      </c>
      <c r="I31" s="723"/>
      <c r="J31" s="723"/>
      <c r="K31" s="723"/>
      <c r="L31" s="723"/>
      <c r="M31" s="735"/>
      <c r="N31" s="697"/>
      <c r="O31" s="697"/>
      <c r="P31" s="698"/>
      <c r="Q31" s="699"/>
      <c r="R31" s="700"/>
    </row>
    <row r="32" spans="1:22" ht="15.75" customHeight="1">
      <c r="A32" s="730"/>
      <c r="B32" s="723"/>
      <c r="C32" s="723"/>
      <c r="D32" s="723"/>
      <c r="E32" s="723"/>
      <c r="F32" s="723"/>
      <c r="G32" s="723"/>
      <c r="H32" s="737"/>
      <c r="I32" s="731"/>
      <c r="J32" s="731"/>
      <c r="K32" s="731"/>
      <c r="L32" s="731"/>
      <c r="M32" s="735"/>
    </row>
    <row r="33" spans="1:13" ht="15.75" customHeight="1" thickBot="1">
      <c r="A33" s="730" t="s">
        <v>450</v>
      </c>
      <c r="B33" s="1366"/>
      <c r="C33" s="1366"/>
      <c r="D33" s="1366"/>
      <c r="E33" s="1366"/>
      <c r="F33" s="1366"/>
      <c r="G33" s="723"/>
      <c r="H33" s="738"/>
      <c r="I33" s="739"/>
      <c r="J33" s="739"/>
      <c r="K33" s="739"/>
      <c r="L33" s="739"/>
      <c r="M33" s="740"/>
    </row>
    <row r="34" spans="1:13">
      <c r="A34" s="741"/>
      <c r="B34" s="333"/>
      <c r="C34" s="333"/>
      <c r="D34" s="333"/>
      <c r="E34" s="333"/>
      <c r="F34" s="333"/>
      <c r="G34" s="333"/>
      <c r="H34" s="333"/>
      <c r="I34" s="333"/>
      <c r="J34" s="333"/>
      <c r="K34" s="333"/>
      <c r="L34" s="333"/>
      <c r="M34" s="333"/>
    </row>
    <row r="35" spans="1:13">
      <c r="B35" s="333"/>
      <c r="C35" s="333"/>
      <c r="D35" s="333"/>
      <c r="E35" s="333"/>
      <c r="F35" s="333"/>
      <c r="G35" s="333"/>
      <c r="H35" s="333"/>
      <c r="I35" s="333"/>
      <c r="J35" s="333"/>
      <c r="K35" s="333"/>
      <c r="L35" s="333"/>
      <c r="M35" s="333"/>
    </row>
  </sheetData>
  <dataConsolidate link="1"/>
  <mergeCells count="29">
    <mergeCell ref="B11:M11"/>
    <mergeCell ref="A2:M2"/>
    <mergeCell ref="A3:M3"/>
    <mergeCell ref="A4:M4"/>
    <mergeCell ref="A5:E5"/>
    <mergeCell ref="I5:M5"/>
    <mergeCell ref="B6:L6"/>
    <mergeCell ref="B7:M7"/>
    <mergeCell ref="B8:G8"/>
    <mergeCell ref="I8:L8"/>
    <mergeCell ref="B9:M9"/>
    <mergeCell ref="B10:M10"/>
    <mergeCell ref="B23:F23"/>
    <mergeCell ref="B12:M12"/>
    <mergeCell ref="B13:M13"/>
    <mergeCell ref="B14:M14"/>
    <mergeCell ref="B15:G15"/>
    <mergeCell ref="I15:L15"/>
    <mergeCell ref="B16:M16"/>
    <mergeCell ref="B17:M17"/>
    <mergeCell ref="B18:M18"/>
    <mergeCell ref="B19:M19"/>
    <mergeCell ref="A20:K20"/>
    <mergeCell ref="L20:M20"/>
    <mergeCell ref="B25:F25"/>
    <mergeCell ref="B27:F27"/>
    <mergeCell ref="B29:F29"/>
    <mergeCell ref="B31:F31"/>
    <mergeCell ref="B33:F33"/>
  </mergeCells>
  <dataValidations count="6">
    <dataValidation type="list" allowBlank="1" showInputMessage="1" showErrorMessage="1" sqref="B8:G8">
      <formula1>"Governmental,Proprietary,Fudiciary"</formula1>
    </dataValidation>
    <dataValidation type="list" allowBlank="1" showInputMessage="1" showErrorMessage="1" sqref="I5:M5">
      <formula1>"Add,Delete,Modify"</formula1>
    </dataValidation>
    <dataValidation type="list" allowBlank="1" showInputMessage="1" showErrorMessage="1" sqref="M8">
      <formula1>"General,Special Revenue,Capital Project,Debt Service,Permanent,Enterprise,Internal Service,Agency,Employee Benefit,Investment Trust,Private Purpose Trust,Component Unit,Other"</formula1>
    </dataValidation>
    <dataValidation type="list" allowBlank="1" showInputMessage="1" showErrorMessage="1" sqref="B16:M16">
      <formula1>"ACCT,PROJ,AUTH"</formula1>
    </dataValidation>
    <dataValidation type="list" allowBlank="1" showInputMessage="1" showErrorMessage="1" sqref="B17:M17">
      <formula1>"Annual,Continuing"</formula1>
    </dataValidation>
    <dataValidation type="list" allowBlank="1" showInputMessage="1" showErrorMessage="1" sqref="B15:G15">
      <formula1>"Y,N"</formula1>
    </dataValidation>
  </dataValidations>
  <printOptions horizontalCentered="1" gridLinesSet="0"/>
  <pageMargins left="0.25" right="0.25" top="1" bottom="0.5" header="0.5" footer="0"/>
  <pageSetup scale="83" orientation="portrait" r:id="rId1"/>
  <headerFooter alignWithMargins="0">
    <oddHeader xml:space="preserve">&amp;C&amp;"Arial,Bold"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Dropdown!$A$2:$A$62</xm:f>
          </x14:formula1>
          <xm:sqref>B9:M9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35"/>
  <sheetViews>
    <sheetView showGridLines="0" zoomScaleNormal="100" workbookViewId="0">
      <selection activeCell="G33" sqref="G33"/>
    </sheetView>
  </sheetViews>
  <sheetFormatPr defaultColWidth="9.140625" defaultRowHeight="12.75"/>
  <cols>
    <col min="1" max="1" width="34.85546875" style="810" customWidth="1"/>
    <col min="2" max="2" width="4.28515625" style="750" customWidth="1"/>
    <col min="3" max="3" width="8.85546875" style="750" customWidth="1"/>
    <col min="4" max="11" width="4.28515625" style="750" customWidth="1"/>
    <col min="12" max="12" width="17.5703125" style="750" customWidth="1"/>
    <col min="13" max="13" width="17.28515625" style="750" customWidth="1"/>
    <col min="14" max="14" width="9.140625" style="750"/>
    <col min="15" max="15" width="29.85546875" style="750" customWidth="1"/>
    <col min="16" max="16" width="56.85546875" style="751" customWidth="1"/>
    <col min="17" max="17" width="3.5703125" style="752" customWidth="1"/>
    <col min="18" max="18" width="5.85546875" style="753" customWidth="1"/>
    <col min="19" max="19" width="10" style="750" customWidth="1"/>
    <col min="20" max="16384" width="9.140625" style="750"/>
  </cols>
  <sheetData>
    <row r="1" spans="1:18" ht="13.5" thickBot="1">
      <c r="A1" s="750"/>
    </row>
    <row r="2" spans="1:18" ht="15.75" customHeight="1">
      <c r="A2" s="1482" t="s">
        <v>498</v>
      </c>
      <c r="B2" s="1483"/>
      <c r="C2" s="1483"/>
      <c r="D2" s="1483"/>
      <c r="E2" s="1483"/>
      <c r="F2" s="1483"/>
      <c r="G2" s="1483"/>
      <c r="H2" s="1483"/>
      <c r="I2" s="1483"/>
      <c r="J2" s="1483"/>
      <c r="K2" s="1483"/>
      <c r="L2" s="1483"/>
      <c r="M2" s="1484"/>
      <c r="P2" s="754"/>
    </row>
    <row r="3" spans="1:18" ht="15.75" customHeight="1">
      <c r="A3" s="1485" t="s">
        <v>761</v>
      </c>
      <c r="B3" s="1486"/>
      <c r="C3" s="1486"/>
      <c r="D3" s="1486"/>
      <c r="E3" s="1486"/>
      <c r="F3" s="1486"/>
      <c r="G3" s="1486"/>
      <c r="H3" s="1486"/>
      <c r="I3" s="1486"/>
      <c r="J3" s="1486"/>
      <c r="K3" s="1486"/>
      <c r="L3" s="1486"/>
      <c r="M3" s="1487"/>
      <c r="P3" s="754"/>
    </row>
    <row r="4" spans="1:18" ht="15.75" customHeight="1" thickBot="1">
      <c r="A4" s="1485" t="s">
        <v>496</v>
      </c>
      <c r="B4" s="1486"/>
      <c r="C4" s="1486"/>
      <c r="D4" s="1486"/>
      <c r="E4" s="1486"/>
      <c r="F4" s="1486"/>
      <c r="G4" s="1486"/>
      <c r="H4" s="1486"/>
      <c r="I4" s="1486"/>
      <c r="J4" s="1486"/>
      <c r="K4" s="1486"/>
      <c r="L4" s="1486"/>
      <c r="M4" s="1487"/>
      <c r="P4" s="754"/>
    </row>
    <row r="5" spans="1:18" s="759" customFormat="1" ht="15.75" thickBot="1">
      <c r="A5" s="755"/>
      <c r="B5" s="1488"/>
      <c r="C5" s="1488"/>
      <c r="D5" s="756"/>
      <c r="E5" s="756"/>
      <c r="F5" s="757"/>
      <c r="G5" s="757"/>
      <c r="H5" s="1489" t="s">
        <v>792</v>
      </c>
      <c r="I5" s="1489"/>
      <c r="J5" s="1489"/>
      <c r="K5" s="1489"/>
      <c r="L5" s="1489"/>
      <c r="M5" s="758"/>
      <c r="N5" s="750"/>
      <c r="O5" s="750"/>
      <c r="P5" s="751"/>
      <c r="Q5" s="752"/>
      <c r="R5" s="753"/>
    </row>
    <row r="6" spans="1:18" s="764" customFormat="1" ht="19.5" customHeight="1" thickBot="1">
      <c r="A6" s="760" t="s">
        <v>490</v>
      </c>
      <c r="B6" s="1479" t="s">
        <v>489</v>
      </c>
      <c r="C6" s="1480"/>
      <c r="D6" s="1480"/>
      <c r="E6" s="1480"/>
      <c r="F6" s="1480"/>
      <c r="G6" s="1480"/>
      <c r="H6" s="1480"/>
      <c r="I6" s="1480"/>
      <c r="J6" s="1480"/>
      <c r="K6" s="1480"/>
      <c r="L6" s="1481"/>
      <c r="M6" s="761"/>
      <c r="N6" s="762"/>
      <c r="O6" s="750"/>
      <c r="P6" s="763"/>
      <c r="Q6" s="752"/>
      <c r="R6" s="753"/>
    </row>
    <row r="7" spans="1:18" s="770" customFormat="1" ht="24.75" customHeight="1">
      <c r="A7" s="765" t="s">
        <v>793</v>
      </c>
      <c r="B7" s="1455"/>
      <c r="C7" s="1456"/>
      <c r="D7" s="1456"/>
      <c r="E7" s="1456"/>
      <c r="F7" s="1456"/>
      <c r="G7" s="1456"/>
      <c r="H7" s="1456"/>
      <c r="I7" s="1456"/>
      <c r="J7" s="1456"/>
      <c r="K7" s="1456"/>
      <c r="L7" s="1456"/>
      <c r="M7" s="1457"/>
      <c r="N7" s="766" t="s">
        <v>794</v>
      </c>
      <c r="O7" s="767" t="s">
        <v>795</v>
      </c>
      <c r="P7" s="768"/>
      <c r="Q7" s="769"/>
      <c r="R7" s="753"/>
    </row>
    <row r="8" spans="1:18" s="770" customFormat="1" ht="24.75" customHeight="1">
      <c r="A8" s="765" t="s">
        <v>796</v>
      </c>
      <c r="B8" s="1458"/>
      <c r="C8" s="1459"/>
      <c r="D8" s="1459"/>
      <c r="E8" s="1459"/>
      <c r="F8" s="1459"/>
      <c r="G8" s="1459"/>
      <c r="H8" s="1459"/>
      <c r="I8" s="1459"/>
      <c r="J8" s="1459"/>
      <c r="K8" s="1459"/>
      <c r="L8" s="1459"/>
      <c r="M8" s="1460"/>
      <c r="N8" s="762">
        <f>LEN(B8)</f>
        <v>0</v>
      </c>
      <c r="O8" s="771" t="str">
        <f>IF(A8="","",IF(N8&gt;30,"Please limit your description to be up to 30-characters only.","ok"))</f>
        <v>ok</v>
      </c>
      <c r="P8" s="768"/>
      <c r="Q8" s="769"/>
      <c r="R8" s="753"/>
    </row>
    <row r="9" spans="1:18" s="770" customFormat="1" ht="31.5" customHeight="1">
      <c r="A9" s="765" t="s">
        <v>797</v>
      </c>
      <c r="B9" s="1461"/>
      <c r="C9" s="1462"/>
      <c r="D9" s="1462"/>
      <c r="E9" s="1462"/>
      <c r="F9" s="1462"/>
      <c r="G9" s="1462"/>
      <c r="H9" s="1462"/>
      <c r="I9" s="1462"/>
      <c r="J9" s="1462"/>
      <c r="K9" s="1462"/>
      <c r="L9" s="1462"/>
      <c r="M9" s="1463"/>
      <c r="N9" s="762"/>
      <c r="O9" s="771"/>
      <c r="P9" s="768"/>
      <c r="Q9" s="769"/>
      <c r="R9" s="753"/>
    </row>
    <row r="10" spans="1:18" s="770" customFormat="1" ht="31.5" customHeight="1">
      <c r="A10" s="765" t="s">
        <v>798</v>
      </c>
      <c r="B10" s="1464"/>
      <c r="C10" s="1465"/>
      <c r="D10" s="1459" t="s">
        <v>799</v>
      </c>
      <c r="E10" s="1459"/>
      <c r="F10" s="1459"/>
      <c r="G10" s="1459"/>
      <c r="H10" s="1459"/>
      <c r="I10" s="1459"/>
      <c r="J10" s="1459"/>
      <c r="K10" s="1459"/>
      <c r="L10" s="1459"/>
      <c r="M10" s="1460"/>
      <c r="N10" s="762"/>
      <c r="O10" s="771"/>
      <c r="P10" s="768"/>
      <c r="Q10" s="769"/>
      <c r="R10" s="753"/>
    </row>
    <row r="11" spans="1:18" s="770" customFormat="1" ht="31.5" customHeight="1">
      <c r="A11" s="772" t="s">
        <v>800</v>
      </c>
      <c r="B11" s="1466" t="s">
        <v>801</v>
      </c>
      <c r="C11" s="1467"/>
      <c r="D11" s="1467"/>
      <c r="E11" s="1467"/>
      <c r="F11" s="1467"/>
      <c r="G11" s="1467"/>
      <c r="H11" s="1467"/>
      <c r="I11" s="1467"/>
      <c r="J11" s="1467"/>
      <c r="K11" s="1467"/>
      <c r="L11" s="1467"/>
      <c r="M11" s="1468"/>
      <c r="N11" s="762"/>
      <c r="O11" s="771"/>
      <c r="P11" s="768"/>
      <c r="Q11" s="769"/>
      <c r="R11" s="753"/>
    </row>
    <row r="12" spans="1:18" s="770" customFormat="1" ht="24.75" customHeight="1">
      <c r="A12" s="765" t="s">
        <v>802</v>
      </c>
      <c r="B12" s="1458" t="s">
        <v>803</v>
      </c>
      <c r="C12" s="1469"/>
      <c r="D12" s="773"/>
      <c r="E12" s="773"/>
      <c r="F12" s="773"/>
      <c r="G12" s="773"/>
      <c r="H12" s="773"/>
      <c r="I12" s="773"/>
      <c r="J12" s="773"/>
      <c r="K12" s="773"/>
      <c r="L12" s="773"/>
      <c r="M12" s="774"/>
      <c r="N12" s="766"/>
      <c r="O12" s="767"/>
      <c r="P12" s="768"/>
    </row>
    <row r="13" spans="1:18" s="770" customFormat="1" ht="24.75" customHeight="1">
      <c r="A13" s="765" t="s">
        <v>804</v>
      </c>
      <c r="B13" s="1470" t="s">
        <v>805</v>
      </c>
      <c r="C13" s="1471"/>
      <c r="D13" s="775"/>
      <c r="E13" s="776"/>
      <c r="F13" s="776"/>
      <c r="G13" s="776"/>
      <c r="H13" s="773"/>
      <c r="I13" s="773"/>
      <c r="J13" s="773"/>
      <c r="K13" s="773"/>
      <c r="L13" s="773"/>
      <c r="M13" s="774"/>
      <c r="N13" s="766"/>
      <c r="O13" s="767"/>
      <c r="P13" s="768"/>
      <c r="Q13" s="769"/>
      <c r="R13" s="753"/>
    </row>
    <row r="14" spans="1:18" s="770" customFormat="1" ht="21.6" customHeight="1">
      <c r="A14" s="777" t="s">
        <v>806</v>
      </c>
      <c r="B14" s="1472"/>
      <c r="C14" s="1473"/>
      <c r="D14" s="1473"/>
      <c r="E14" s="1473"/>
      <c r="F14" s="1473"/>
      <c r="G14" s="1474"/>
      <c r="H14" s="778"/>
      <c r="I14" s="778"/>
      <c r="J14" s="778"/>
      <c r="K14" s="778"/>
      <c r="L14" s="778"/>
      <c r="M14" s="779"/>
      <c r="N14" s="762"/>
      <c r="O14" s="750"/>
      <c r="P14" s="768"/>
      <c r="Q14" s="769"/>
      <c r="R14" s="780"/>
    </row>
    <row r="15" spans="1:18" s="770" customFormat="1" ht="57" customHeight="1">
      <c r="A15" s="765" t="s">
        <v>807</v>
      </c>
      <c r="B15" s="1475"/>
      <c r="C15" s="1476"/>
      <c r="D15" s="1476"/>
      <c r="E15" s="1476"/>
      <c r="F15" s="1476"/>
      <c r="G15" s="1476"/>
      <c r="H15" s="1477"/>
      <c r="I15" s="1477"/>
      <c r="J15" s="1477"/>
      <c r="K15" s="1477"/>
      <c r="L15" s="1477"/>
      <c r="M15" s="1478"/>
      <c r="N15" s="762">
        <f>LEN(B15)</f>
        <v>0</v>
      </c>
      <c r="O15" s="771" t="str">
        <f>IF(A15="","",IF(N15&gt;254,"Please limit your description to be up to 254-characters only.","ok"))</f>
        <v>ok</v>
      </c>
      <c r="P15" s="768"/>
      <c r="Q15" s="769"/>
      <c r="R15" s="753"/>
    </row>
    <row r="16" spans="1:18" s="770" customFormat="1" ht="60" customHeight="1">
      <c r="A16" s="765" t="s">
        <v>808</v>
      </c>
      <c r="B16" s="1453"/>
      <c r="C16" s="1477"/>
      <c r="D16" s="1477"/>
      <c r="E16" s="1477"/>
      <c r="F16" s="1477"/>
      <c r="G16" s="1477"/>
      <c r="H16" s="1477"/>
      <c r="I16" s="1477"/>
      <c r="J16" s="1477"/>
      <c r="K16" s="1477"/>
      <c r="L16" s="1477"/>
      <c r="M16" s="1478"/>
      <c r="N16" s="762">
        <f>LEN(B16)</f>
        <v>0</v>
      </c>
      <c r="O16" s="771" t="str">
        <f>IF(A16="","",IF(N16&gt;40,"Please limit your description to be up to 40-characters only.","ok"))</f>
        <v>ok</v>
      </c>
      <c r="P16" s="768"/>
      <c r="Q16" s="769"/>
      <c r="R16" s="753"/>
    </row>
    <row r="17" spans="1:22" s="770" customFormat="1" ht="25.5">
      <c r="A17" s="772" t="s">
        <v>809</v>
      </c>
      <c r="B17" s="1453"/>
      <c r="C17" s="1454"/>
      <c r="D17" s="781"/>
      <c r="E17" s="781"/>
      <c r="F17" s="781"/>
      <c r="G17" s="781"/>
      <c r="H17" s="781"/>
      <c r="I17" s="781"/>
      <c r="J17" s="781"/>
      <c r="K17" s="781"/>
      <c r="L17" s="781"/>
      <c r="M17" s="782"/>
      <c r="N17" s="762"/>
      <c r="O17" s="750"/>
      <c r="P17" s="768"/>
      <c r="Q17" s="769"/>
      <c r="R17" s="780"/>
    </row>
    <row r="18" spans="1:22" s="770" customFormat="1" ht="21.6" customHeight="1">
      <c r="A18" s="765" t="s">
        <v>810</v>
      </c>
      <c r="B18" s="1435"/>
      <c r="C18" s="1436"/>
      <c r="D18" s="1436"/>
      <c r="E18" s="1436"/>
      <c r="F18" s="1436"/>
      <c r="G18" s="1436"/>
      <c r="H18" s="1436"/>
      <c r="I18" s="1436"/>
      <c r="J18" s="1436"/>
      <c r="K18" s="1436"/>
      <c r="L18" s="1436"/>
      <c r="M18" s="1437"/>
      <c r="N18" s="762"/>
      <c r="O18" s="750"/>
      <c r="P18" s="768"/>
      <c r="Q18" s="769"/>
      <c r="R18" s="780"/>
    </row>
    <row r="19" spans="1:22" s="770" customFormat="1" ht="21.6" customHeight="1">
      <c r="A19" s="765" t="s">
        <v>811</v>
      </c>
      <c r="B19" s="1438"/>
      <c r="C19" s="1439"/>
      <c r="D19" s="1439"/>
      <c r="E19" s="1439"/>
      <c r="F19" s="1439"/>
      <c r="G19" s="1439"/>
      <c r="H19" s="1439"/>
      <c r="I19" s="1439"/>
      <c r="J19" s="1439"/>
      <c r="K19" s="1440"/>
      <c r="L19" s="783" t="s">
        <v>812</v>
      </c>
      <c r="M19" s="784"/>
      <c r="N19" s="762"/>
      <c r="O19" s="750"/>
      <c r="P19" s="768"/>
      <c r="Q19" s="769"/>
      <c r="R19" s="780"/>
    </row>
    <row r="20" spans="1:22" s="770" customFormat="1" ht="21.6" customHeight="1">
      <c r="A20" s="765" t="s">
        <v>813</v>
      </c>
      <c r="B20" s="1441"/>
      <c r="C20" s="1442"/>
      <c r="D20" s="1442"/>
      <c r="E20" s="1442"/>
      <c r="F20" s="1442"/>
      <c r="G20" s="1442"/>
      <c r="H20" s="1442"/>
      <c r="I20" s="1442"/>
      <c r="J20" s="1442"/>
      <c r="K20" s="1442"/>
      <c r="L20" s="1442"/>
      <c r="M20" s="1443"/>
      <c r="N20" s="762"/>
      <c r="O20" s="750"/>
      <c r="P20" s="768"/>
      <c r="Q20" s="769"/>
      <c r="R20" s="780"/>
    </row>
    <row r="21" spans="1:22" s="770" customFormat="1" ht="21.6" customHeight="1">
      <c r="A21" s="765" t="s">
        <v>814</v>
      </c>
      <c r="B21" s="1444"/>
      <c r="C21" s="1445"/>
      <c r="D21" s="1445"/>
      <c r="E21" s="1445"/>
      <c r="F21" s="1445"/>
      <c r="G21" s="1445"/>
      <c r="H21" s="1445"/>
      <c r="I21" s="1445"/>
      <c r="J21" s="1445"/>
      <c r="K21" s="1445"/>
      <c r="L21" s="1445"/>
      <c r="M21" s="1446"/>
      <c r="N21" s="762"/>
      <c r="O21" s="750"/>
      <c r="P21" s="768"/>
      <c r="Q21" s="769"/>
      <c r="R21" s="780"/>
    </row>
    <row r="22" spans="1:22" s="770" customFormat="1" ht="21.6" customHeight="1" thickBot="1">
      <c r="A22" s="785" t="s">
        <v>815</v>
      </c>
      <c r="B22" s="1447"/>
      <c r="C22" s="1448"/>
      <c r="D22" s="1448"/>
      <c r="E22" s="1448"/>
      <c r="F22" s="1448"/>
      <c r="G22" s="1449"/>
      <c r="H22" s="786" t="s">
        <v>816</v>
      </c>
      <c r="I22" s="787"/>
      <c r="J22" s="787"/>
      <c r="K22" s="788"/>
      <c r="L22" s="1450"/>
      <c r="M22" s="1451"/>
      <c r="N22" s="762"/>
      <c r="O22" s="750"/>
      <c r="P22" s="768"/>
      <c r="Q22" s="769"/>
      <c r="R22" s="780"/>
    </row>
    <row r="23" spans="1:22" s="770" customFormat="1" ht="8.25" customHeight="1" thickBot="1">
      <c r="A23" s="789"/>
      <c r="B23" s="789"/>
      <c r="C23" s="789"/>
      <c r="D23" s="789"/>
      <c r="E23" s="789"/>
      <c r="F23" s="789"/>
      <c r="G23" s="789"/>
      <c r="H23" s="789"/>
      <c r="I23" s="789"/>
      <c r="J23" s="789"/>
      <c r="K23" s="789"/>
      <c r="L23" s="789"/>
      <c r="M23" s="789"/>
      <c r="N23" s="762"/>
      <c r="O23" s="750"/>
      <c r="P23" s="790"/>
      <c r="Q23" s="769"/>
      <c r="R23" s="791"/>
      <c r="S23" s="792"/>
      <c r="T23" s="792"/>
      <c r="U23" s="792"/>
      <c r="V23" s="792"/>
    </row>
    <row r="24" spans="1:22" s="798" customFormat="1" ht="15" customHeight="1">
      <c r="A24" s="750"/>
      <c r="B24" s="750"/>
      <c r="C24" s="750"/>
      <c r="D24" s="750"/>
      <c r="E24" s="750"/>
      <c r="F24" s="750"/>
      <c r="G24" s="750"/>
      <c r="H24" s="793" t="s">
        <v>459</v>
      </c>
      <c r="I24" s="794"/>
      <c r="J24" s="794"/>
      <c r="K24" s="794"/>
      <c r="L24" s="794"/>
      <c r="M24" s="795"/>
      <c r="N24" s="762"/>
      <c r="O24" s="750"/>
      <c r="P24" s="751"/>
      <c r="Q24" s="752"/>
      <c r="R24" s="796"/>
      <c r="S24" s="797"/>
      <c r="T24" s="797"/>
      <c r="U24" s="797"/>
      <c r="V24" s="797"/>
    </row>
    <row r="25" spans="1:22" s="798" customFormat="1" ht="13.5" customHeight="1">
      <c r="A25" s="797" t="s">
        <v>1</v>
      </c>
      <c r="B25" s="1452"/>
      <c r="C25" s="1452"/>
      <c r="D25" s="1452"/>
      <c r="E25" s="1452"/>
      <c r="F25" s="1452"/>
      <c r="G25" s="799"/>
      <c r="H25" s="800"/>
      <c r="I25" s="801"/>
      <c r="J25" s="801"/>
      <c r="K25" s="801"/>
      <c r="L25" s="801"/>
      <c r="M25" s="802"/>
      <c r="N25" s="762"/>
      <c r="O25" s="750"/>
      <c r="P25" s="751"/>
      <c r="Q25" s="752"/>
      <c r="R25" s="796"/>
      <c r="S25" s="797"/>
      <c r="T25" s="797"/>
      <c r="U25" s="797"/>
      <c r="V25" s="797"/>
    </row>
    <row r="26" spans="1:22" s="798" customFormat="1" ht="7.5" customHeight="1">
      <c r="A26" s="797"/>
      <c r="F26" s="750"/>
      <c r="G26" s="762"/>
      <c r="H26" s="800"/>
      <c r="I26" s="801"/>
      <c r="J26" s="801"/>
      <c r="K26" s="801"/>
      <c r="L26" s="801"/>
      <c r="M26" s="802"/>
      <c r="N26" s="762"/>
      <c r="O26" s="750"/>
      <c r="P26" s="751"/>
      <c r="Q26" s="752"/>
      <c r="R26" s="796"/>
      <c r="S26" s="797"/>
      <c r="T26" s="797"/>
      <c r="U26" s="797"/>
      <c r="V26" s="797"/>
    </row>
    <row r="27" spans="1:22" s="798" customFormat="1" ht="15.75" customHeight="1">
      <c r="A27" s="797" t="s">
        <v>458</v>
      </c>
      <c r="B27" s="1452"/>
      <c r="C27" s="1452"/>
      <c r="D27" s="1452"/>
      <c r="E27" s="1452"/>
      <c r="F27" s="1452"/>
      <c r="G27" s="799"/>
      <c r="H27" s="800" t="s">
        <v>457</v>
      </c>
      <c r="I27" s="801"/>
      <c r="J27" s="801"/>
      <c r="K27" s="801"/>
      <c r="L27" s="801"/>
      <c r="M27" s="802"/>
      <c r="N27" s="762"/>
      <c r="O27" s="750"/>
      <c r="P27" s="751"/>
      <c r="Q27" s="752"/>
      <c r="R27" s="796"/>
      <c r="S27" s="797"/>
      <c r="T27" s="797"/>
      <c r="U27" s="797"/>
      <c r="V27" s="797"/>
    </row>
    <row r="28" spans="1:22" s="798" customFormat="1" ht="15" customHeight="1">
      <c r="A28" s="797" t="s">
        <v>456</v>
      </c>
      <c r="F28" s="750"/>
      <c r="G28" s="750"/>
      <c r="H28" s="800" t="s">
        <v>451</v>
      </c>
      <c r="I28" s="803"/>
      <c r="J28" s="803"/>
      <c r="K28" s="803"/>
      <c r="L28" s="803"/>
      <c r="M28" s="804"/>
      <c r="N28" s="762"/>
      <c r="O28" s="750"/>
      <c r="P28" s="751"/>
      <c r="Q28" s="752"/>
      <c r="R28" s="796"/>
      <c r="S28" s="797"/>
      <c r="T28" s="797"/>
      <c r="U28" s="797"/>
      <c r="V28" s="797"/>
    </row>
    <row r="29" spans="1:22" s="798" customFormat="1" ht="15" customHeight="1">
      <c r="A29" s="797" t="s">
        <v>455</v>
      </c>
      <c r="B29" s="1452"/>
      <c r="C29" s="1452"/>
      <c r="D29" s="1452"/>
      <c r="E29" s="1452"/>
      <c r="F29" s="1452"/>
      <c r="G29" s="750"/>
      <c r="H29" s="800"/>
      <c r="I29" s="801"/>
      <c r="J29" s="801"/>
      <c r="K29" s="801"/>
      <c r="L29" s="801"/>
      <c r="M29" s="805"/>
      <c r="N29" s="762"/>
      <c r="O29" s="750"/>
      <c r="P29" s="751"/>
      <c r="Q29" s="752"/>
      <c r="R29" s="796"/>
      <c r="S29" s="797"/>
      <c r="T29" s="797"/>
      <c r="U29" s="797"/>
      <c r="V29" s="797"/>
    </row>
    <row r="30" spans="1:22" s="798" customFormat="1" ht="9" customHeight="1">
      <c r="A30" s="797"/>
      <c r="F30" s="750"/>
      <c r="G30" s="750"/>
      <c r="H30" s="800"/>
      <c r="I30" s="801"/>
      <c r="J30" s="801"/>
      <c r="K30" s="801"/>
      <c r="L30" s="801"/>
      <c r="M30" s="802"/>
      <c r="N30" s="762"/>
      <c r="O30" s="750"/>
      <c r="P30" s="751"/>
      <c r="Q30" s="752"/>
      <c r="R30" s="796"/>
      <c r="S30" s="797"/>
      <c r="T30" s="797"/>
      <c r="U30" s="797"/>
      <c r="V30" s="797"/>
    </row>
    <row r="31" spans="1:22" s="798" customFormat="1" ht="15" customHeight="1">
      <c r="A31" s="797" t="s">
        <v>454</v>
      </c>
      <c r="B31" s="1452"/>
      <c r="C31" s="1452"/>
      <c r="D31" s="1452"/>
      <c r="E31" s="1452"/>
      <c r="F31" s="1452"/>
      <c r="G31" s="750"/>
      <c r="H31" s="800"/>
      <c r="I31" s="801"/>
      <c r="J31" s="801"/>
      <c r="K31" s="801"/>
      <c r="L31" s="801"/>
      <c r="M31" s="802"/>
      <c r="N31" s="750"/>
      <c r="O31" s="750"/>
      <c r="P31" s="751"/>
      <c r="Q31" s="752"/>
      <c r="R31" s="796"/>
      <c r="S31" s="797"/>
      <c r="T31" s="797"/>
      <c r="U31" s="797"/>
      <c r="V31" s="797"/>
    </row>
    <row r="32" spans="1:22" s="798" customFormat="1">
      <c r="A32" s="797"/>
      <c r="B32" s="797"/>
      <c r="C32" s="797"/>
      <c r="D32" s="797"/>
      <c r="E32" s="797"/>
      <c r="F32" s="750"/>
      <c r="G32" s="750"/>
      <c r="H32" s="800" t="s">
        <v>453</v>
      </c>
      <c r="I32" s="801"/>
      <c r="J32" s="801"/>
      <c r="K32" s="801"/>
      <c r="L32" s="801"/>
      <c r="M32" s="802"/>
      <c r="N32" s="750"/>
      <c r="O32" s="750"/>
      <c r="P32" s="751"/>
      <c r="Q32" s="752"/>
      <c r="R32" s="753"/>
    </row>
    <row r="33" spans="1:18" s="798" customFormat="1">
      <c r="A33" s="797" t="s">
        <v>452</v>
      </c>
      <c r="B33" s="1452"/>
      <c r="C33" s="1452"/>
      <c r="D33" s="1452"/>
      <c r="E33" s="1452"/>
      <c r="F33" s="1452"/>
      <c r="G33" s="750"/>
      <c r="H33" s="800" t="s">
        <v>451</v>
      </c>
      <c r="I33" s="803"/>
      <c r="J33" s="803"/>
      <c r="K33" s="803"/>
      <c r="L33" s="803"/>
      <c r="M33" s="804"/>
      <c r="N33" s="750"/>
      <c r="O33" s="750"/>
      <c r="P33" s="751"/>
      <c r="Q33" s="752"/>
      <c r="R33" s="753"/>
    </row>
    <row r="34" spans="1:18">
      <c r="A34" s="797"/>
      <c r="B34" s="798"/>
      <c r="C34" s="798"/>
      <c r="D34" s="798"/>
      <c r="E34" s="798"/>
      <c r="G34" s="798"/>
      <c r="H34" s="806"/>
      <c r="I34" s="799"/>
      <c r="J34" s="799"/>
      <c r="K34" s="799"/>
      <c r="L34" s="799"/>
      <c r="M34" s="805"/>
    </row>
    <row r="35" spans="1:18" ht="13.5" thickBot="1">
      <c r="A35" s="797" t="s">
        <v>450</v>
      </c>
      <c r="B35" s="1434"/>
      <c r="C35" s="1434"/>
      <c r="D35" s="1434"/>
      <c r="E35" s="1434"/>
      <c r="F35" s="1434"/>
      <c r="G35" s="798"/>
      <c r="H35" s="807"/>
      <c r="I35" s="808"/>
      <c r="J35" s="808"/>
      <c r="K35" s="808"/>
      <c r="L35" s="808"/>
      <c r="M35" s="809"/>
    </row>
  </sheetData>
  <dataConsolidate link="1"/>
  <mergeCells count="30">
    <mergeCell ref="B6:L6"/>
    <mergeCell ref="A2:M2"/>
    <mergeCell ref="A3:M3"/>
    <mergeCell ref="A4:M4"/>
    <mergeCell ref="B5:C5"/>
    <mergeCell ref="H5:L5"/>
    <mergeCell ref="B17:C17"/>
    <mergeCell ref="B7:M7"/>
    <mergeCell ref="B8:M8"/>
    <mergeCell ref="B9:M9"/>
    <mergeCell ref="B10:C10"/>
    <mergeCell ref="D10:M10"/>
    <mergeCell ref="B11:M11"/>
    <mergeCell ref="B12:C12"/>
    <mergeCell ref="B13:C13"/>
    <mergeCell ref="B14:G14"/>
    <mergeCell ref="B15:M15"/>
    <mergeCell ref="B16:M16"/>
    <mergeCell ref="B35:F35"/>
    <mergeCell ref="B18:M18"/>
    <mergeCell ref="B19:K19"/>
    <mergeCell ref="B20:M20"/>
    <mergeCell ref="B21:M21"/>
    <mergeCell ref="B22:G22"/>
    <mergeCell ref="L22:M22"/>
    <mergeCell ref="B25:F25"/>
    <mergeCell ref="B27:F27"/>
    <mergeCell ref="B29:F29"/>
    <mergeCell ref="B31:F31"/>
    <mergeCell ref="B33:F33"/>
  </mergeCells>
  <dataValidations count="2">
    <dataValidation type="list" allowBlank="1" showInputMessage="1" showErrorMessage="1" sqref="M5">
      <formula1>"Add,Delete,Modify"</formula1>
    </dataValidation>
    <dataValidation type="list" allowBlank="1" showInputMessage="1" showErrorMessage="1" sqref="B10:C10">
      <formula1>"Y,N"</formula1>
    </dataValidation>
  </dataValidations>
  <printOptions horizontalCentered="1" verticalCentered="1" gridLinesSet="0"/>
  <pageMargins left="0.25" right="0.25" top="1" bottom="0.5" header="0.5" footer="0"/>
  <pageSetup scale="86"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Dropdown!$B$2:$B$69</xm:f>
          </x14:formula1>
          <xm:sqref>B9:M9</xm:sqref>
        </x14:dataValidation>
        <x14:dataValidation type="list" allowBlank="1" showInputMessage="1" showErrorMessage="1">
          <x14:formula1>
            <xm:f>Dropdown!$C$2:$C$8</xm:f>
          </x14:formula1>
          <xm:sqref>B14:G14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Z18"/>
  <sheetViews>
    <sheetView topLeftCell="K1" zoomScale="80" zoomScaleNormal="80" zoomScaleSheetLayoutView="55" workbookViewId="0">
      <selection activeCell="V14" sqref="V14:V18"/>
    </sheetView>
  </sheetViews>
  <sheetFormatPr defaultColWidth="9.140625" defaultRowHeight="14.25"/>
  <cols>
    <col min="1" max="1" width="5" style="3" customWidth="1"/>
    <col min="2" max="2" width="8.85546875" style="3" customWidth="1"/>
    <col min="3" max="3" width="10.5703125" style="3" customWidth="1"/>
    <col min="4" max="4" width="19.28515625" style="3" bestFit="1" customWidth="1"/>
    <col min="5" max="5" width="9.42578125" style="3" customWidth="1"/>
    <col min="6" max="6" width="12.42578125" style="3" customWidth="1"/>
    <col min="7" max="8" width="14.5703125" style="3" customWidth="1"/>
    <col min="9" max="9" width="14.5703125" style="3" bestFit="1" customWidth="1"/>
    <col min="10" max="10" width="12.85546875" style="3" bestFit="1" customWidth="1"/>
    <col min="11" max="11" width="9.85546875" style="3" customWidth="1"/>
    <col min="12" max="12" width="11.7109375" style="3" customWidth="1"/>
    <col min="13" max="13" width="12.85546875" style="3" bestFit="1" customWidth="1"/>
    <col min="14" max="14" width="26.42578125" style="3" bestFit="1" customWidth="1"/>
    <col min="15" max="15" width="14.28515625" style="3" customWidth="1"/>
    <col min="16" max="17" width="13.42578125" style="3" bestFit="1" customWidth="1"/>
    <col min="18" max="18" width="14.85546875" style="3" bestFit="1" customWidth="1"/>
    <col min="19" max="19" width="15.85546875" style="3" customWidth="1"/>
    <col min="20" max="20" width="17.42578125" style="3" bestFit="1" customWidth="1"/>
    <col min="21" max="21" width="21.42578125" style="3" bestFit="1" customWidth="1"/>
    <col min="22" max="22" width="23" style="3" bestFit="1" customWidth="1"/>
    <col min="23" max="23" width="67.85546875" style="3" customWidth="1"/>
    <col min="24" max="24" width="29.140625" style="3" bestFit="1" customWidth="1"/>
    <col min="25" max="25" width="6.28515625" style="3" bestFit="1" customWidth="1"/>
    <col min="26" max="26" width="17.42578125" style="3" bestFit="1" customWidth="1"/>
    <col min="27" max="27" width="4.42578125" style="3" bestFit="1" customWidth="1"/>
    <col min="28" max="28" width="8" style="3" bestFit="1" customWidth="1"/>
    <col min="29" max="29" width="5.28515625" style="3" bestFit="1" customWidth="1"/>
    <col min="30" max="30" width="4.85546875" style="3" bestFit="1" customWidth="1"/>
    <col min="31" max="31" width="3.85546875" style="3" bestFit="1" customWidth="1"/>
    <col min="32" max="32" width="5.7109375" style="3" bestFit="1" customWidth="1"/>
    <col min="33" max="33" width="37.85546875" style="3" bestFit="1" customWidth="1"/>
    <col min="34" max="34" width="5" style="3" bestFit="1" customWidth="1"/>
    <col min="35" max="35" width="15" style="3" bestFit="1" customWidth="1"/>
    <col min="36" max="36" width="15.5703125" style="3" bestFit="1" customWidth="1"/>
    <col min="37" max="37" width="14.5703125" style="3" bestFit="1" customWidth="1"/>
    <col min="38" max="39" width="10.5703125" style="3" bestFit="1" customWidth="1"/>
    <col min="40" max="40" width="8.7109375" style="3" bestFit="1" customWidth="1"/>
    <col min="41" max="41" width="8.42578125" style="3" bestFit="1" customWidth="1"/>
    <col min="42" max="42" width="7.7109375" style="3" bestFit="1" customWidth="1"/>
    <col min="43" max="43" width="8.5703125" style="3" bestFit="1" customWidth="1"/>
    <col min="44" max="44" width="7.140625" style="3" bestFit="1" customWidth="1"/>
    <col min="45" max="45" width="9.42578125" style="3" bestFit="1" customWidth="1"/>
    <col min="46" max="46" width="12.7109375" style="3" bestFit="1" customWidth="1"/>
    <col min="47" max="47" width="12.28515625" style="3" bestFit="1" customWidth="1"/>
    <col min="48" max="48" width="11.5703125" style="3" bestFit="1" customWidth="1"/>
    <col min="49" max="49" width="12.42578125" style="3" bestFit="1" customWidth="1"/>
    <col min="50" max="50" width="11" style="3" bestFit="1" customWidth="1"/>
    <col min="51" max="51" width="13.42578125" style="3" bestFit="1" customWidth="1"/>
    <col min="52" max="52" width="9.5703125" style="3" bestFit="1" customWidth="1"/>
    <col min="53" max="53" width="19.28515625" style="3" bestFit="1" customWidth="1"/>
    <col min="54" max="54" width="9.42578125" style="3" bestFit="1" customWidth="1"/>
    <col min="55" max="55" width="11.42578125" style="3" bestFit="1" customWidth="1"/>
    <col min="56" max="56" width="13" style="3" bestFit="1" customWidth="1"/>
    <col min="57" max="57" width="11.42578125" style="3" bestFit="1" customWidth="1"/>
    <col min="58" max="58" width="13" style="3" bestFit="1" customWidth="1"/>
    <col min="59" max="59" width="12.28515625" style="3" bestFit="1" customWidth="1"/>
    <col min="60" max="60" width="26.42578125" style="3" bestFit="1" customWidth="1"/>
    <col min="61" max="61" width="12.7109375" style="3" bestFit="1" customWidth="1"/>
    <col min="62" max="62" width="14.42578125" style="3" bestFit="1" customWidth="1"/>
    <col min="63" max="63" width="8.85546875" style="3" bestFit="1" customWidth="1"/>
    <col min="64" max="64" width="10.5703125" style="3" bestFit="1" customWidth="1"/>
    <col min="65" max="16384" width="9.140625" style="3"/>
  </cols>
  <sheetData>
    <row r="2" spans="2:26" s="43" customFormat="1" ht="23.25" customHeight="1">
      <c r="B2" s="47" t="s">
        <v>13</v>
      </c>
    </row>
    <row r="3" spans="2:26" s="43" customFormat="1" ht="18">
      <c r="B3" s="46" t="s">
        <v>1</v>
      </c>
      <c r="C3" s="45"/>
      <c r="D3" s="870" t="s">
        <v>315</v>
      </c>
      <c r="F3" s="45"/>
      <c r="G3" s="44"/>
      <c r="H3" s="44"/>
    </row>
    <row r="4" spans="2:26" s="43" customFormat="1" ht="15">
      <c r="B4" s="1228"/>
      <c r="C4" s="1228"/>
      <c r="D4" s="1096"/>
      <c r="E4" s="1096"/>
      <c r="F4" s="1096"/>
      <c r="G4" s="44"/>
      <c r="H4" s="44"/>
    </row>
    <row r="5" spans="2:26" s="43" customFormat="1" ht="15">
      <c r="B5" s="1096" t="s">
        <v>694</v>
      </c>
      <c r="C5" s="1096"/>
      <c r="D5" s="1096"/>
      <c r="E5" s="1096"/>
      <c r="F5" s="1096"/>
      <c r="G5" s="44"/>
      <c r="H5" s="44"/>
    </row>
    <row r="6" spans="2:26" ht="15">
      <c r="B6" s="1096"/>
      <c r="C6" s="1096"/>
      <c r="D6" s="1096"/>
      <c r="E6" s="1096"/>
      <c r="F6" s="1096"/>
      <c r="G6" s="44"/>
      <c r="H6" s="44"/>
      <c r="I6" s="43"/>
      <c r="J6" s="43"/>
      <c r="K6" s="43"/>
      <c r="L6" s="43"/>
      <c r="M6" s="43"/>
      <c r="N6" s="43"/>
      <c r="O6" s="43"/>
      <c r="P6" s="43"/>
      <c r="Q6" s="43"/>
      <c r="R6" s="43"/>
      <c r="S6" s="43"/>
      <c r="T6" s="43"/>
      <c r="U6" s="43"/>
      <c r="V6" s="43"/>
      <c r="W6" s="43"/>
      <c r="X6" s="43"/>
      <c r="Y6" s="43"/>
      <c r="Z6" s="43"/>
    </row>
    <row r="7" spans="2:26" ht="15">
      <c r="B7" s="42" t="s">
        <v>660</v>
      </c>
      <c r="G7" s="41"/>
      <c r="H7" s="41"/>
      <c r="I7" s="41"/>
      <c r="J7" s="41"/>
      <c r="M7" s="41"/>
      <c r="N7" s="41"/>
    </row>
    <row r="8" spans="2:26">
      <c r="B8" s="40" t="s">
        <v>661</v>
      </c>
      <c r="G8" s="41"/>
      <c r="H8" s="41"/>
      <c r="I8" s="41"/>
      <c r="J8" s="41"/>
      <c r="M8" s="41"/>
      <c r="N8" s="41"/>
    </row>
    <row r="9" spans="2:26">
      <c r="B9" s="40" t="s">
        <v>12</v>
      </c>
      <c r="G9" s="41"/>
      <c r="H9" s="41"/>
      <c r="I9" s="41"/>
      <c r="J9" s="41"/>
      <c r="M9" s="41"/>
      <c r="N9" s="41"/>
    </row>
    <row r="10" spans="2:26">
      <c r="B10" s="40" t="s">
        <v>11</v>
      </c>
      <c r="C10" s="39"/>
      <c r="D10" s="39"/>
      <c r="E10" s="39"/>
      <c r="F10" s="39"/>
      <c r="G10" s="39"/>
      <c r="H10" s="39"/>
      <c r="R10" s="39"/>
    </row>
    <row r="11" spans="2:26" s="37" customFormat="1" ht="15" thickBot="1">
      <c r="B11" s="3"/>
      <c r="C11" s="3"/>
      <c r="D11" s="3"/>
      <c r="E11" s="3"/>
      <c r="F11" s="3"/>
      <c r="G11" s="3"/>
      <c r="H11" s="3"/>
      <c r="I11" s="3"/>
      <c r="J11" s="3"/>
      <c r="K11" s="3"/>
      <c r="L11" s="3"/>
      <c r="M11" s="3"/>
      <c r="N11" s="3"/>
      <c r="O11" s="3"/>
      <c r="P11" s="3"/>
      <c r="Q11" s="3"/>
      <c r="R11" s="3"/>
      <c r="S11" s="3"/>
      <c r="T11" s="3"/>
      <c r="U11" s="3"/>
      <c r="V11" s="3"/>
      <c r="W11" s="3"/>
      <c r="X11" s="3"/>
      <c r="Y11" s="3"/>
      <c r="Z11" s="3"/>
    </row>
    <row r="12" spans="2:26" s="38" customFormat="1" ht="15.75" thickBot="1">
      <c r="B12" s="1229" t="s">
        <v>10</v>
      </c>
      <c r="C12" s="1230"/>
      <c r="D12" s="1230"/>
      <c r="E12" s="1230"/>
      <c r="F12" s="1230"/>
      <c r="G12" s="1230"/>
      <c r="H12" s="1230"/>
      <c r="I12" s="1230"/>
      <c r="J12" s="1230"/>
      <c r="K12" s="1230"/>
      <c r="L12" s="1230"/>
      <c r="M12" s="1230"/>
      <c r="N12" s="1230"/>
      <c r="O12" s="1230"/>
      <c r="P12" s="1230"/>
      <c r="Q12" s="1230"/>
      <c r="R12" s="1230"/>
      <c r="S12" s="1230"/>
      <c r="T12" s="1230"/>
      <c r="U12" s="1230"/>
      <c r="V12" s="1230"/>
      <c r="W12" s="1231"/>
    </row>
    <row r="13" spans="2:26" s="37" customFormat="1" ht="45.75" thickBot="1">
      <c r="B13" s="1215" t="s">
        <v>8</v>
      </c>
      <c r="C13" s="1216" t="s">
        <v>684</v>
      </c>
      <c r="D13" s="1216" t="s">
        <v>685</v>
      </c>
      <c r="E13" s="1216" t="s">
        <v>686</v>
      </c>
      <c r="F13" s="1216" t="s">
        <v>687</v>
      </c>
      <c r="G13" s="1216" t="s">
        <v>688</v>
      </c>
      <c r="H13" s="1216" t="s">
        <v>689</v>
      </c>
      <c r="I13" s="1216" t="s">
        <v>690</v>
      </c>
      <c r="J13" s="1216" t="s">
        <v>691</v>
      </c>
      <c r="K13" s="1216" t="s">
        <v>692</v>
      </c>
      <c r="L13" s="1216" t="s">
        <v>693</v>
      </c>
      <c r="M13" s="1216" t="s">
        <v>695</v>
      </c>
      <c r="N13" s="1216" t="s">
        <v>623</v>
      </c>
      <c r="O13" s="1216" t="s">
        <v>605</v>
      </c>
      <c r="P13" s="1216" t="s">
        <v>606</v>
      </c>
      <c r="Q13" s="1216" t="s">
        <v>607</v>
      </c>
      <c r="R13" s="1216" t="s">
        <v>608</v>
      </c>
      <c r="S13" s="1216" t="s">
        <v>609</v>
      </c>
      <c r="T13" s="1217" t="s">
        <v>610</v>
      </c>
      <c r="U13" s="1216" t="s">
        <v>611</v>
      </c>
      <c r="V13" s="1217" t="s">
        <v>612</v>
      </c>
      <c r="W13" s="1218" t="s">
        <v>7</v>
      </c>
    </row>
    <row r="14" spans="2:26" s="37" customFormat="1" ht="60.75" customHeight="1">
      <c r="B14" s="1107" t="s">
        <v>8</v>
      </c>
      <c r="C14" s="1108" t="s">
        <v>1147</v>
      </c>
      <c r="D14" s="1108" t="s">
        <v>1148</v>
      </c>
      <c r="E14" s="1108" t="s">
        <v>1147</v>
      </c>
      <c r="F14" s="1108" t="s">
        <v>970</v>
      </c>
      <c r="G14" s="1108" t="s">
        <v>1149</v>
      </c>
      <c r="H14" s="1108" t="s">
        <v>1217</v>
      </c>
      <c r="I14" s="1108" t="s">
        <v>1150</v>
      </c>
      <c r="J14" s="1108" t="s">
        <v>1218</v>
      </c>
      <c r="K14" s="1108" t="s">
        <v>823</v>
      </c>
      <c r="L14" s="1108" t="s">
        <v>1218</v>
      </c>
      <c r="M14" s="1108" t="s">
        <v>1151</v>
      </c>
      <c r="N14" s="1108" t="s">
        <v>1152</v>
      </c>
      <c r="O14" s="1219">
        <v>18070</v>
      </c>
      <c r="P14" s="1219">
        <v>30959</v>
      </c>
      <c r="Q14" s="1219">
        <v>30959</v>
      </c>
      <c r="R14" s="1219">
        <v>16871</v>
      </c>
      <c r="S14" s="1219">
        <v>19599</v>
      </c>
      <c r="T14" s="1220">
        <f>S14-R14</f>
        <v>2728</v>
      </c>
      <c r="U14" s="1220">
        <v>44036</v>
      </c>
      <c r="V14" s="1220">
        <f>U14-S14</f>
        <v>24437</v>
      </c>
      <c r="W14" s="1232" t="s">
        <v>1429</v>
      </c>
    </row>
    <row r="15" spans="2:26" s="37" customFormat="1" ht="48" customHeight="1">
      <c r="B15" s="1099" t="s">
        <v>8</v>
      </c>
      <c r="C15" s="1098" t="s">
        <v>1147</v>
      </c>
      <c r="D15" s="1098" t="s">
        <v>1148</v>
      </c>
      <c r="E15" s="1098" t="s">
        <v>1147</v>
      </c>
      <c r="F15" s="1098" t="s">
        <v>970</v>
      </c>
      <c r="G15" s="1098" t="s">
        <v>1149</v>
      </c>
      <c r="H15" s="1098" t="s">
        <v>1217</v>
      </c>
      <c r="I15" s="1098" t="s">
        <v>1150</v>
      </c>
      <c r="J15" s="1098" t="s">
        <v>1218</v>
      </c>
      <c r="K15" s="1098" t="s">
        <v>823</v>
      </c>
      <c r="L15" s="1098" t="s">
        <v>1218</v>
      </c>
      <c r="M15" s="1098" t="s">
        <v>1153</v>
      </c>
      <c r="N15" s="1098" t="s">
        <v>1154</v>
      </c>
      <c r="O15" s="1221">
        <v>127160</v>
      </c>
      <c r="P15" s="1221">
        <v>6000</v>
      </c>
      <c r="Q15" s="1221">
        <v>6000</v>
      </c>
      <c r="R15" s="1221">
        <v>6000</v>
      </c>
      <c r="S15" s="1221">
        <v>6000</v>
      </c>
      <c r="T15" s="1222">
        <f t="shared" ref="T15:T17" si="0">S15-R15</f>
        <v>0</v>
      </c>
      <c r="U15" s="1222">
        <v>10000</v>
      </c>
      <c r="V15" s="1222">
        <f t="shared" ref="V15:V16" si="1">U15-S15</f>
        <v>4000</v>
      </c>
      <c r="W15" s="1233"/>
    </row>
    <row r="16" spans="2:26" s="37" customFormat="1" ht="50.25" customHeight="1">
      <c r="B16" s="1099" t="s">
        <v>8</v>
      </c>
      <c r="C16" s="1098" t="s">
        <v>1147</v>
      </c>
      <c r="D16" s="1098" t="s">
        <v>1148</v>
      </c>
      <c r="E16" s="1098" t="s">
        <v>1147</v>
      </c>
      <c r="F16" s="1098" t="s">
        <v>970</v>
      </c>
      <c r="G16" s="1098" t="s">
        <v>1149</v>
      </c>
      <c r="H16" s="1098" t="s">
        <v>1217</v>
      </c>
      <c r="I16" s="1098" t="s">
        <v>1150</v>
      </c>
      <c r="J16" s="1098" t="s">
        <v>1218</v>
      </c>
      <c r="K16" s="1098" t="s">
        <v>823</v>
      </c>
      <c r="L16" s="1098" t="s">
        <v>1218</v>
      </c>
      <c r="M16" s="1098" t="s">
        <v>1155</v>
      </c>
      <c r="N16" s="1098" t="s">
        <v>1156</v>
      </c>
      <c r="O16" s="1221">
        <v>2212</v>
      </c>
      <c r="P16" s="1221">
        <v>1366</v>
      </c>
      <c r="Q16" s="1221">
        <v>1366</v>
      </c>
      <c r="R16" s="1221">
        <v>1366</v>
      </c>
      <c r="S16" s="1221">
        <v>1366</v>
      </c>
      <c r="T16" s="1222">
        <f t="shared" si="0"/>
        <v>0</v>
      </c>
      <c r="U16" s="1222">
        <v>1366</v>
      </c>
      <c r="V16" s="1222">
        <f t="shared" si="1"/>
        <v>0</v>
      </c>
      <c r="W16" s="1234"/>
    </row>
    <row r="17" spans="2:23" s="37" customFormat="1" ht="126" customHeight="1">
      <c r="B17" s="1099" t="s">
        <v>8</v>
      </c>
      <c r="C17" s="1098" t="s">
        <v>1147</v>
      </c>
      <c r="D17" s="1098" t="s">
        <v>1148</v>
      </c>
      <c r="E17" s="1098" t="s">
        <v>1147</v>
      </c>
      <c r="F17" s="1098" t="s">
        <v>970</v>
      </c>
      <c r="G17" s="1098" t="s">
        <v>1149</v>
      </c>
      <c r="H17" s="1098" t="s">
        <v>1217</v>
      </c>
      <c r="I17" s="1098" t="s">
        <v>1150</v>
      </c>
      <c r="J17" s="1098" t="s">
        <v>1218</v>
      </c>
      <c r="K17" s="1098" t="s">
        <v>823</v>
      </c>
      <c r="L17" s="1098" t="s">
        <v>1218</v>
      </c>
      <c r="M17" s="1098" t="s">
        <v>1157</v>
      </c>
      <c r="N17" s="1098" t="s">
        <v>1158</v>
      </c>
      <c r="O17" s="1221">
        <v>700772</v>
      </c>
      <c r="P17" s="1221">
        <v>58500</v>
      </c>
      <c r="Q17" s="1221">
        <v>0</v>
      </c>
      <c r="R17" s="1221">
        <v>808500</v>
      </c>
      <c r="S17" s="1221">
        <v>808500</v>
      </c>
      <c r="T17" s="1222">
        <f t="shared" si="0"/>
        <v>0</v>
      </c>
      <c r="U17" s="1222">
        <v>0</v>
      </c>
      <c r="V17" s="1222">
        <f>U17-S17</f>
        <v>-808500</v>
      </c>
      <c r="W17" s="1019" t="s">
        <v>1430</v>
      </c>
    </row>
    <row r="18" spans="2:23" s="37" customFormat="1" ht="50.25" customHeight="1" thickBot="1">
      <c r="B18" s="1100" t="s">
        <v>8</v>
      </c>
      <c r="C18" s="1101" t="s">
        <v>1147</v>
      </c>
      <c r="D18" s="1101" t="s">
        <v>1148</v>
      </c>
      <c r="E18" s="1101" t="s">
        <v>1147</v>
      </c>
      <c r="F18" s="1101" t="s">
        <v>970</v>
      </c>
      <c r="G18" s="1101" t="s">
        <v>1149</v>
      </c>
      <c r="H18" s="1101" t="s">
        <v>1217</v>
      </c>
      <c r="I18" s="1101" t="s">
        <v>1150</v>
      </c>
      <c r="J18" s="1101" t="s">
        <v>1218</v>
      </c>
      <c r="K18" s="1101" t="s">
        <v>823</v>
      </c>
      <c r="L18" s="1101" t="s">
        <v>1218</v>
      </c>
      <c r="M18" s="1140" t="s">
        <v>1246</v>
      </c>
      <c r="N18" s="1140" t="s">
        <v>1265</v>
      </c>
      <c r="O18" s="1223">
        <v>0</v>
      </c>
      <c r="P18" s="1223">
        <v>50000</v>
      </c>
      <c r="Q18" s="1223">
        <v>0</v>
      </c>
      <c r="R18" s="1223">
        <v>50000</v>
      </c>
      <c r="S18" s="1223">
        <v>50000</v>
      </c>
      <c r="T18" s="1224">
        <v>0</v>
      </c>
      <c r="U18" s="1224">
        <v>50000</v>
      </c>
      <c r="V18" s="1224">
        <f>U18-S18</f>
        <v>0</v>
      </c>
      <c r="W18" s="1097" t="s">
        <v>1431</v>
      </c>
    </row>
  </sheetData>
  <mergeCells count="3">
    <mergeCell ref="B4:C4"/>
    <mergeCell ref="B12:W12"/>
    <mergeCell ref="W14:W16"/>
  </mergeCells>
  <printOptions horizontalCentered="1"/>
  <pageMargins left="0.16" right="0.16" top="0.34" bottom="0.4" header="0.18" footer="0.23"/>
  <pageSetup paperSize="5" scale="45" orientation="landscape" r:id="rId1"/>
  <headerFooter alignWithMargins="0"/>
  <colBreaks count="1" manualBreakCount="1">
    <brk id="23" min="1" max="1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[9]Dropdown!#REF!</xm:f>
          </x14:formula1>
          <xm:sqref>D3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7"/>
  <sheetViews>
    <sheetView zoomScale="120" zoomScaleNormal="120" workbookViewId="0">
      <selection activeCell="G33" sqref="G33"/>
    </sheetView>
  </sheetViews>
  <sheetFormatPr defaultColWidth="9.140625" defaultRowHeight="12.75"/>
  <cols>
    <col min="1" max="1" width="9.140625" style="750"/>
    <col min="2" max="2" width="27.42578125" style="750" customWidth="1"/>
    <col min="3" max="3" width="12.7109375" style="750" customWidth="1"/>
    <col min="4" max="5" width="12.42578125" style="750" customWidth="1"/>
    <col min="6" max="16" width="9.140625" style="750"/>
    <col min="17" max="17" width="10.28515625" style="750" customWidth="1"/>
    <col min="18" max="16384" width="9.140625" style="750"/>
  </cols>
  <sheetData>
    <row r="1" spans="1:5">
      <c r="A1" s="811" t="s">
        <v>817</v>
      </c>
    </row>
    <row r="2" spans="1:5" s="810" customFormat="1">
      <c r="A2" s="812" t="s">
        <v>818</v>
      </c>
      <c r="B2" s="813" t="s">
        <v>819</v>
      </c>
      <c r="C2" s="814" t="s">
        <v>741</v>
      </c>
      <c r="D2" s="813" t="s">
        <v>820</v>
      </c>
      <c r="E2" s="815" t="s">
        <v>821</v>
      </c>
    </row>
    <row r="3" spans="1:5">
      <c r="A3" s="816">
        <v>1</v>
      </c>
      <c r="B3" s="817" t="s">
        <v>822</v>
      </c>
      <c r="C3" s="818" t="s">
        <v>823</v>
      </c>
      <c r="D3" s="819">
        <v>42783</v>
      </c>
      <c r="E3" s="820">
        <v>43281</v>
      </c>
    </row>
    <row r="4" spans="1:5">
      <c r="A4" s="816">
        <v>2</v>
      </c>
      <c r="B4" s="817" t="s">
        <v>824</v>
      </c>
      <c r="C4" s="818" t="s">
        <v>825</v>
      </c>
      <c r="D4" s="819">
        <v>42783</v>
      </c>
      <c r="E4" s="820">
        <v>43281</v>
      </c>
    </row>
    <row r="5" spans="1:5">
      <c r="A5" s="816">
        <v>2.1</v>
      </c>
      <c r="B5" s="817" t="s">
        <v>826</v>
      </c>
      <c r="C5" s="818" t="s">
        <v>827</v>
      </c>
      <c r="D5" s="819">
        <v>42783</v>
      </c>
      <c r="E5" s="820">
        <v>43281</v>
      </c>
    </row>
    <row r="6" spans="1:5">
      <c r="A6" s="816">
        <v>2.2000000000000002</v>
      </c>
      <c r="B6" s="817" t="s">
        <v>828</v>
      </c>
      <c r="C6" s="818" t="s">
        <v>829</v>
      </c>
      <c r="D6" s="819">
        <v>42783</v>
      </c>
      <c r="E6" s="820">
        <v>43281</v>
      </c>
    </row>
    <row r="7" spans="1:5">
      <c r="A7" s="816">
        <v>3</v>
      </c>
      <c r="B7" s="817" t="s">
        <v>830</v>
      </c>
      <c r="C7" s="818" t="s">
        <v>831</v>
      </c>
      <c r="D7" s="819">
        <v>42783</v>
      </c>
      <c r="E7" s="820">
        <v>43281</v>
      </c>
    </row>
    <row r="8" spans="1:5">
      <c r="A8" s="816">
        <v>3.1</v>
      </c>
      <c r="B8" s="817" t="s">
        <v>832</v>
      </c>
      <c r="C8" s="818" t="s">
        <v>833</v>
      </c>
      <c r="D8" s="819">
        <v>42783</v>
      </c>
      <c r="E8" s="820">
        <v>43281</v>
      </c>
    </row>
    <row r="9" spans="1:5">
      <c r="A9" s="816">
        <v>3.2</v>
      </c>
      <c r="B9" s="817" t="s">
        <v>834</v>
      </c>
      <c r="C9" s="818" t="s">
        <v>835</v>
      </c>
      <c r="D9" s="819">
        <v>42783</v>
      </c>
      <c r="E9" s="820">
        <v>43281</v>
      </c>
    </row>
    <row r="10" spans="1:5">
      <c r="A10" s="821">
        <v>4</v>
      </c>
      <c r="B10" s="822" t="s">
        <v>836</v>
      </c>
      <c r="C10" s="823" t="s">
        <v>837</v>
      </c>
      <c r="D10" s="824">
        <v>42783</v>
      </c>
      <c r="E10" s="825">
        <v>43281</v>
      </c>
    </row>
    <row r="12" spans="1:5">
      <c r="A12" s="811" t="s">
        <v>838</v>
      </c>
    </row>
    <row r="13" spans="1:5">
      <c r="A13" s="812" t="s">
        <v>818</v>
      </c>
      <c r="B13" s="813" t="s">
        <v>819</v>
      </c>
      <c r="C13" s="814" t="s">
        <v>741</v>
      </c>
      <c r="D13" s="813" t="s">
        <v>820</v>
      </c>
      <c r="E13" s="815" t="s">
        <v>821</v>
      </c>
    </row>
    <row r="14" spans="1:5">
      <c r="A14" s="826">
        <v>1</v>
      </c>
      <c r="B14" s="827"/>
      <c r="C14" s="828"/>
      <c r="D14" s="827"/>
      <c r="E14" s="829"/>
    </row>
    <row r="15" spans="1:5">
      <c r="A15" s="816">
        <v>1.1000000000000001</v>
      </c>
      <c r="B15" s="817"/>
      <c r="C15" s="762"/>
      <c r="D15" s="817"/>
      <c r="E15" s="830"/>
    </row>
    <row r="16" spans="1:5">
      <c r="A16" s="821">
        <v>1.2</v>
      </c>
      <c r="B16" s="822"/>
      <c r="C16" s="831"/>
      <c r="D16" s="822"/>
      <c r="E16" s="832"/>
    </row>
    <row r="17" spans="1:5">
      <c r="A17" s="826">
        <v>2</v>
      </c>
      <c r="B17" s="827"/>
      <c r="C17" s="828"/>
      <c r="D17" s="827"/>
      <c r="E17" s="829"/>
    </row>
    <row r="18" spans="1:5">
      <c r="A18" s="816">
        <v>2.1</v>
      </c>
      <c r="B18" s="817"/>
      <c r="C18" s="762"/>
      <c r="D18" s="817"/>
      <c r="E18" s="830"/>
    </row>
    <row r="19" spans="1:5">
      <c r="A19" s="821">
        <v>2.2000000000000002</v>
      </c>
      <c r="B19" s="822"/>
      <c r="C19" s="831"/>
      <c r="D19" s="822"/>
      <c r="E19" s="832"/>
    </row>
    <row r="20" spans="1:5">
      <c r="A20" s="816">
        <v>3</v>
      </c>
      <c r="B20" s="817"/>
      <c r="C20" s="762"/>
      <c r="D20" s="817"/>
      <c r="E20" s="830"/>
    </row>
    <row r="21" spans="1:5">
      <c r="A21" s="816">
        <v>4</v>
      </c>
      <c r="B21" s="817"/>
      <c r="C21" s="762"/>
      <c r="D21" s="817"/>
      <c r="E21" s="830"/>
    </row>
    <row r="22" spans="1:5">
      <c r="A22" s="816">
        <v>5</v>
      </c>
      <c r="B22" s="817"/>
      <c r="C22" s="762"/>
      <c r="D22" s="817"/>
      <c r="E22" s="830"/>
    </row>
    <row r="23" spans="1:5">
      <c r="A23" s="816">
        <v>6</v>
      </c>
      <c r="B23" s="817"/>
      <c r="C23" s="762"/>
      <c r="D23" s="817"/>
      <c r="E23" s="830"/>
    </row>
    <row r="24" spans="1:5">
      <c r="A24" s="816">
        <v>7</v>
      </c>
      <c r="B24" s="817"/>
      <c r="C24" s="762"/>
      <c r="D24" s="817"/>
      <c r="E24" s="830"/>
    </row>
    <row r="25" spans="1:5">
      <c r="A25" s="816"/>
      <c r="B25" s="817"/>
      <c r="C25" s="762"/>
      <c r="D25" s="817"/>
      <c r="E25" s="830"/>
    </row>
    <row r="26" spans="1:5">
      <c r="A26" s="816"/>
      <c r="B26" s="817"/>
      <c r="C26" s="762"/>
      <c r="D26" s="817"/>
      <c r="E26" s="830"/>
    </row>
    <row r="27" spans="1:5">
      <c r="A27" s="816"/>
      <c r="B27" s="817"/>
      <c r="C27" s="762"/>
      <c r="D27" s="817"/>
      <c r="E27" s="830"/>
    </row>
    <row r="28" spans="1:5">
      <c r="A28" s="816"/>
      <c r="B28" s="817"/>
      <c r="C28" s="762"/>
      <c r="D28" s="817"/>
      <c r="E28" s="830"/>
    </row>
    <row r="29" spans="1:5">
      <c r="A29" s="816"/>
      <c r="B29" s="817"/>
      <c r="C29" s="762"/>
      <c r="D29" s="817"/>
      <c r="E29" s="830"/>
    </row>
    <row r="30" spans="1:5">
      <c r="A30" s="816"/>
      <c r="B30" s="817"/>
      <c r="C30" s="762"/>
      <c r="D30" s="817"/>
      <c r="E30" s="830"/>
    </row>
    <row r="31" spans="1:5">
      <c r="A31" s="816"/>
      <c r="B31" s="817"/>
      <c r="C31" s="762"/>
      <c r="D31" s="817"/>
      <c r="E31" s="830"/>
    </row>
    <row r="32" spans="1:5">
      <c r="A32" s="816"/>
      <c r="B32" s="817"/>
      <c r="C32" s="762"/>
      <c r="D32" s="817"/>
      <c r="E32" s="830"/>
    </row>
    <row r="33" spans="1:5">
      <c r="A33" s="816"/>
      <c r="B33" s="817"/>
      <c r="C33" s="762"/>
      <c r="D33" s="817"/>
      <c r="E33" s="830"/>
    </row>
    <row r="34" spans="1:5">
      <c r="A34" s="816"/>
      <c r="B34" s="817"/>
      <c r="C34" s="762"/>
      <c r="D34" s="817"/>
      <c r="E34" s="830"/>
    </row>
    <row r="35" spans="1:5">
      <c r="A35" s="816"/>
      <c r="B35" s="817"/>
      <c r="C35" s="762"/>
      <c r="D35" s="817"/>
      <c r="E35" s="830"/>
    </row>
    <row r="36" spans="1:5">
      <c r="A36" s="816"/>
      <c r="B36" s="817"/>
      <c r="C36" s="762"/>
      <c r="D36" s="817"/>
      <c r="E36" s="830"/>
    </row>
    <row r="37" spans="1:5">
      <c r="A37" s="821"/>
      <c r="B37" s="822"/>
      <c r="C37" s="831"/>
      <c r="D37" s="822"/>
      <c r="E37" s="832"/>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H32"/>
  <sheetViews>
    <sheetView showGridLines="0" workbookViewId="0">
      <selection activeCell="G33" sqref="G33"/>
    </sheetView>
  </sheetViews>
  <sheetFormatPr defaultColWidth="8.85546875" defaultRowHeight="15"/>
  <cols>
    <col min="1" max="1" width="8.85546875" style="834"/>
    <col min="2" max="2" width="33.42578125" style="834" customWidth="1"/>
    <col min="3" max="3" width="31.28515625" style="834" customWidth="1"/>
    <col min="4" max="4" width="41" style="834" customWidth="1"/>
    <col min="5" max="5" width="8.85546875" style="834"/>
    <col min="6" max="6" width="13" style="834" customWidth="1"/>
    <col min="7" max="7" width="38.140625" style="834" customWidth="1"/>
    <col min="8" max="8" width="13" style="834" customWidth="1"/>
    <col min="9" max="16384" width="8.85546875" style="834"/>
  </cols>
  <sheetData>
    <row r="2" spans="2:8">
      <c r="B2" s="833" t="s">
        <v>839</v>
      </c>
      <c r="C2" s="833" t="s">
        <v>840</v>
      </c>
      <c r="D2" s="833" t="s">
        <v>841</v>
      </c>
      <c r="F2" s="835" t="s">
        <v>842</v>
      </c>
      <c r="G2" s="835" t="s">
        <v>819</v>
      </c>
      <c r="H2" s="835" t="s">
        <v>843</v>
      </c>
    </row>
    <row r="3" spans="2:8">
      <c r="B3" s="1490" t="s">
        <v>844</v>
      </c>
      <c r="C3" s="836" t="s">
        <v>845</v>
      </c>
      <c r="D3" s="837" t="s">
        <v>846</v>
      </c>
      <c r="F3" s="838">
        <v>1</v>
      </c>
      <c r="G3" s="839" t="s">
        <v>844</v>
      </c>
      <c r="H3" s="840" t="s">
        <v>847</v>
      </c>
    </row>
    <row r="4" spans="2:8">
      <c r="B4" s="1490"/>
      <c r="C4" s="836" t="s">
        <v>848</v>
      </c>
      <c r="D4" s="837" t="s">
        <v>849</v>
      </c>
      <c r="F4" s="841">
        <v>1.1000000000000001</v>
      </c>
      <c r="G4" s="834" t="s">
        <v>850</v>
      </c>
      <c r="H4" s="840" t="s">
        <v>851</v>
      </c>
    </row>
    <row r="5" spans="2:8">
      <c r="B5" s="1490"/>
      <c r="C5" s="836" t="s">
        <v>852</v>
      </c>
      <c r="D5" s="837" t="s">
        <v>853</v>
      </c>
      <c r="F5" s="841">
        <v>1.2</v>
      </c>
      <c r="G5" s="834" t="s">
        <v>849</v>
      </c>
      <c r="H5" s="840" t="s">
        <v>854</v>
      </c>
    </row>
    <row r="6" spans="2:8">
      <c r="B6" s="1490"/>
      <c r="C6" s="836" t="s">
        <v>855</v>
      </c>
      <c r="D6" s="837" t="s">
        <v>856</v>
      </c>
      <c r="F6" s="841">
        <v>1.3</v>
      </c>
      <c r="G6" s="834" t="s">
        <v>853</v>
      </c>
      <c r="H6" s="840" t="s">
        <v>857</v>
      </c>
    </row>
    <row r="7" spans="2:8">
      <c r="B7" s="1490"/>
      <c r="C7" s="842" t="s">
        <v>858</v>
      </c>
      <c r="D7" s="837" t="s">
        <v>859</v>
      </c>
      <c r="F7" s="841">
        <v>1.4</v>
      </c>
      <c r="G7" s="834" t="s">
        <v>858</v>
      </c>
      <c r="H7" s="840" t="s">
        <v>860</v>
      </c>
    </row>
    <row r="8" spans="2:8">
      <c r="B8" s="1490"/>
      <c r="C8" s="843" t="s">
        <v>861</v>
      </c>
      <c r="D8" s="837" t="s">
        <v>862</v>
      </c>
      <c r="F8" s="844" t="s">
        <v>863</v>
      </c>
      <c r="G8" s="834" t="s">
        <v>859</v>
      </c>
      <c r="H8" s="840" t="s">
        <v>864</v>
      </c>
    </row>
    <row r="9" spans="2:8" ht="15" customHeight="1">
      <c r="B9" s="1491" t="s">
        <v>865</v>
      </c>
      <c r="C9" s="845" t="s">
        <v>866</v>
      </c>
      <c r="D9" s="846" t="s">
        <v>846</v>
      </c>
      <c r="F9" s="844" t="s">
        <v>867</v>
      </c>
      <c r="G9" s="834" t="s">
        <v>868</v>
      </c>
      <c r="H9" s="840" t="s">
        <v>869</v>
      </c>
    </row>
    <row r="10" spans="2:8" ht="15" customHeight="1">
      <c r="B10" s="1492"/>
      <c r="C10" s="845" t="s">
        <v>870</v>
      </c>
      <c r="D10" s="846" t="s">
        <v>849</v>
      </c>
      <c r="F10" s="841">
        <v>1.5</v>
      </c>
      <c r="G10" s="834" t="s">
        <v>871</v>
      </c>
      <c r="H10" s="840" t="s">
        <v>872</v>
      </c>
    </row>
    <row r="11" spans="2:8" ht="15" customHeight="1">
      <c r="B11" s="1492"/>
      <c r="C11" s="845" t="s">
        <v>873</v>
      </c>
      <c r="D11" s="846" t="s">
        <v>853</v>
      </c>
      <c r="F11" s="838">
        <v>2</v>
      </c>
      <c r="G11" s="839" t="s">
        <v>865</v>
      </c>
      <c r="H11" s="840" t="s">
        <v>874</v>
      </c>
    </row>
    <row r="12" spans="2:8" ht="15" customHeight="1">
      <c r="B12" s="1492"/>
      <c r="C12" s="1494" t="s">
        <v>875</v>
      </c>
      <c r="D12" s="847" t="s">
        <v>876</v>
      </c>
      <c r="F12" s="841">
        <v>2.1</v>
      </c>
      <c r="G12" s="834" t="s">
        <v>877</v>
      </c>
      <c r="H12" s="840" t="s">
        <v>878</v>
      </c>
    </row>
    <row r="13" spans="2:8" ht="15" customHeight="1">
      <c r="B13" s="1492"/>
      <c r="C13" s="1494"/>
      <c r="D13" s="847" t="s">
        <v>879</v>
      </c>
      <c r="F13" s="841">
        <v>2.2000000000000002</v>
      </c>
      <c r="G13" s="834" t="s">
        <v>849</v>
      </c>
      <c r="H13" s="840" t="s">
        <v>880</v>
      </c>
    </row>
    <row r="14" spans="2:8" ht="15" customHeight="1">
      <c r="B14" s="1492"/>
      <c r="C14" s="1494"/>
      <c r="D14" s="848" t="s">
        <v>881</v>
      </c>
      <c r="F14" s="841">
        <v>2.2999999999999998</v>
      </c>
      <c r="G14" s="834" t="s">
        <v>853</v>
      </c>
      <c r="H14" s="840" t="s">
        <v>882</v>
      </c>
    </row>
    <row r="15" spans="2:8" ht="15" customHeight="1">
      <c r="B15" s="1492"/>
      <c r="C15" s="1494"/>
      <c r="D15" s="848" t="s">
        <v>883</v>
      </c>
      <c r="F15" s="841">
        <v>2.4</v>
      </c>
      <c r="G15" s="834" t="s">
        <v>875</v>
      </c>
      <c r="H15" s="840" t="s">
        <v>884</v>
      </c>
    </row>
    <row r="16" spans="2:8" ht="15.75" customHeight="1">
      <c r="B16" s="1492"/>
      <c r="C16" s="849" t="s">
        <v>885</v>
      </c>
      <c r="D16" s="848" t="s">
        <v>885</v>
      </c>
      <c r="F16" s="844" t="s">
        <v>886</v>
      </c>
      <c r="G16" s="834" t="s">
        <v>876</v>
      </c>
      <c r="H16" s="840" t="s">
        <v>887</v>
      </c>
    </row>
    <row r="17" spans="2:8" ht="15.75" customHeight="1">
      <c r="B17" s="1493"/>
      <c r="C17" s="849" t="s">
        <v>888</v>
      </c>
      <c r="D17" s="848" t="s">
        <v>889</v>
      </c>
      <c r="F17" s="844" t="s">
        <v>890</v>
      </c>
      <c r="G17" s="834" t="s">
        <v>879</v>
      </c>
      <c r="H17" s="840" t="s">
        <v>891</v>
      </c>
    </row>
    <row r="18" spans="2:8">
      <c r="B18" s="1495" t="s">
        <v>892</v>
      </c>
      <c r="C18" s="850" t="s">
        <v>893</v>
      </c>
      <c r="D18" s="851" t="s">
        <v>894</v>
      </c>
      <c r="F18" s="844" t="s">
        <v>895</v>
      </c>
      <c r="G18" s="834" t="s">
        <v>881</v>
      </c>
      <c r="H18" s="840" t="s">
        <v>896</v>
      </c>
    </row>
    <row r="19" spans="2:8">
      <c r="B19" s="1495"/>
      <c r="C19" s="852" t="s">
        <v>897</v>
      </c>
      <c r="D19" s="851" t="s">
        <v>897</v>
      </c>
      <c r="F19" s="844" t="s">
        <v>898</v>
      </c>
      <c r="G19" s="834" t="s">
        <v>883</v>
      </c>
      <c r="H19" s="840" t="s">
        <v>899</v>
      </c>
    </row>
    <row r="20" spans="2:8">
      <c r="B20" s="1495"/>
      <c r="C20" s="1496" t="s">
        <v>900</v>
      </c>
      <c r="D20" s="851" t="s">
        <v>901</v>
      </c>
      <c r="F20" s="841">
        <v>2.5</v>
      </c>
      <c r="G20" s="834" t="s">
        <v>885</v>
      </c>
      <c r="H20" s="840" t="s">
        <v>902</v>
      </c>
    </row>
    <row r="21" spans="2:8">
      <c r="B21" s="1495"/>
      <c r="C21" s="1497"/>
      <c r="D21" s="851" t="s">
        <v>903</v>
      </c>
      <c r="F21" s="841">
        <v>2.6</v>
      </c>
      <c r="G21" s="834" t="s">
        <v>904</v>
      </c>
      <c r="H21" s="840" t="s">
        <v>905</v>
      </c>
    </row>
    <row r="22" spans="2:8">
      <c r="B22" s="1495"/>
      <c r="C22" s="1498" t="s">
        <v>906</v>
      </c>
      <c r="D22" s="851" t="s">
        <v>907</v>
      </c>
      <c r="F22" s="844" t="s">
        <v>908</v>
      </c>
      <c r="G22" s="834" t="s">
        <v>889</v>
      </c>
      <c r="H22" s="840" t="s">
        <v>909</v>
      </c>
    </row>
    <row r="23" spans="2:8">
      <c r="B23" s="1495"/>
      <c r="C23" s="1498"/>
      <c r="D23" s="851" t="s">
        <v>910</v>
      </c>
      <c r="F23" s="838">
        <v>3</v>
      </c>
      <c r="G23" s="839" t="s">
        <v>892</v>
      </c>
      <c r="H23" s="840" t="s">
        <v>911</v>
      </c>
    </row>
    <row r="24" spans="2:8">
      <c r="B24" s="1495"/>
      <c r="C24" s="1498"/>
      <c r="D24" s="851" t="s">
        <v>912</v>
      </c>
      <c r="F24" s="841">
        <v>3.1</v>
      </c>
      <c r="G24" s="834" t="s">
        <v>913</v>
      </c>
      <c r="H24" s="840" t="s">
        <v>914</v>
      </c>
    </row>
    <row r="25" spans="2:8">
      <c r="F25" s="841">
        <v>3.2</v>
      </c>
      <c r="G25" s="834" t="s">
        <v>897</v>
      </c>
      <c r="H25" s="840" t="s">
        <v>915</v>
      </c>
    </row>
    <row r="26" spans="2:8">
      <c r="F26" s="841">
        <v>3.3</v>
      </c>
      <c r="G26" s="834" t="s">
        <v>900</v>
      </c>
      <c r="H26" s="840" t="s">
        <v>916</v>
      </c>
    </row>
    <row r="27" spans="2:8">
      <c r="F27" s="844" t="s">
        <v>917</v>
      </c>
      <c r="G27" s="834" t="s">
        <v>918</v>
      </c>
      <c r="H27" s="840" t="s">
        <v>919</v>
      </c>
    </row>
    <row r="28" spans="2:8">
      <c r="F28" s="844" t="s">
        <v>920</v>
      </c>
      <c r="G28" s="834" t="s">
        <v>921</v>
      </c>
      <c r="H28" s="840" t="s">
        <v>922</v>
      </c>
    </row>
    <row r="29" spans="2:8">
      <c r="F29" s="841">
        <v>3.4</v>
      </c>
      <c r="G29" s="834" t="s">
        <v>923</v>
      </c>
      <c r="H29" s="840" t="s">
        <v>924</v>
      </c>
    </row>
    <row r="30" spans="2:8">
      <c r="F30" s="844" t="s">
        <v>925</v>
      </c>
      <c r="G30" s="834" t="s">
        <v>907</v>
      </c>
      <c r="H30" s="840" t="s">
        <v>926</v>
      </c>
    </row>
    <row r="31" spans="2:8">
      <c r="F31" s="844" t="s">
        <v>927</v>
      </c>
      <c r="G31" s="834" t="s">
        <v>910</v>
      </c>
      <c r="H31" s="840" t="s">
        <v>928</v>
      </c>
    </row>
    <row r="32" spans="2:8">
      <c r="F32" s="844" t="s">
        <v>929</v>
      </c>
      <c r="G32" s="834" t="s">
        <v>912</v>
      </c>
      <c r="H32" s="840" t="s">
        <v>930</v>
      </c>
    </row>
  </sheetData>
  <mergeCells count="6">
    <mergeCell ref="B3:B8"/>
    <mergeCell ref="B9:B17"/>
    <mergeCell ref="C12:C15"/>
    <mergeCell ref="B18:B24"/>
    <mergeCell ref="C20:C21"/>
    <mergeCell ref="C22:C24"/>
  </mergeCells>
  <pageMargins left="0.7" right="0.7" top="0.75" bottom="0.75" header="0.3" footer="0.3"/>
  <pageSetup orientation="portrait" r:id="rId1"/>
  <headerFooter>
    <oddFooter>&amp;L&amp;Z&amp;F &amp;F &amp;A &amp;P of &amp;N &amp;D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31"/>
  <sheetViews>
    <sheetView showGridLines="0" zoomScaleNormal="100" workbookViewId="0">
      <selection activeCell="G33" sqref="G33"/>
    </sheetView>
  </sheetViews>
  <sheetFormatPr defaultColWidth="9.140625" defaultRowHeight="12.75"/>
  <cols>
    <col min="1" max="1" width="45.5703125" style="742" customWidth="1"/>
    <col min="2" max="2" width="4.28515625" style="697" customWidth="1"/>
    <col min="3" max="3" width="8.85546875" style="697" customWidth="1"/>
    <col min="4" max="5" width="4.28515625" style="697" customWidth="1"/>
    <col min="6" max="6" width="6.5703125" style="697" customWidth="1"/>
    <col min="7" max="7" width="4.28515625" style="697" customWidth="1"/>
    <col min="8" max="8" width="0.140625" style="697" customWidth="1"/>
    <col min="9" max="11" width="4.28515625" style="697" customWidth="1"/>
    <col min="12" max="12" width="13.7109375" style="697" customWidth="1"/>
    <col min="13" max="13" width="30.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18" ht="13.5" thickBot="1">
      <c r="A1" s="697"/>
    </row>
    <row r="2" spans="1:18" ht="15.75" customHeight="1">
      <c r="A2" s="1373" t="s">
        <v>498</v>
      </c>
      <c r="B2" s="1374"/>
      <c r="C2" s="1374"/>
      <c r="D2" s="1374"/>
      <c r="E2" s="1374"/>
      <c r="F2" s="1374"/>
      <c r="G2" s="1374"/>
      <c r="H2" s="1374"/>
      <c r="I2" s="1374"/>
      <c r="J2" s="1374"/>
      <c r="K2" s="1374"/>
      <c r="L2" s="1374"/>
      <c r="M2" s="1375"/>
      <c r="P2" s="701"/>
    </row>
    <row r="3" spans="1:18" ht="15.75" customHeight="1">
      <c r="A3" s="1376" t="s">
        <v>761</v>
      </c>
      <c r="B3" s="1377"/>
      <c r="C3" s="1377"/>
      <c r="D3" s="1377"/>
      <c r="E3" s="1377"/>
      <c r="F3" s="1377"/>
      <c r="G3" s="1377"/>
      <c r="H3" s="1377"/>
      <c r="I3" s="1377"/>
      <c r="J3" s="1377"/>
      <c r="K3" s="1377"/>
      <c r="L3" s="1377"/>
      <c r="M3" s="1378"/>
      <c r="P3" s="701"/>
    </row>
    <row r="4" spans="1:18" ht="15.75" customHeight="1" thickBot="1">
      <c r="A4" s="1376" t="s">
        <v>742</v>
      </c>
      <c r="B4" s="1377"/>
      <c r="C4" s="1377"/>
      <c r="D4" s="1377"/>
      <c r="E4" s="1377"/>
      <c r="F4" s="1377"/>
      <c r="G4" s="1377"/>
      <c r="H4" s="1377"/>
      <c r="I4" s="1377"/>
      <c r="J4" s="1377"/>
      <c r="K4" s="1377"/>
      <c r="L4" s="1377"/>
      <c r="M4" s="1378"/>
      <c r="P4" s="701"/>
    </row>
    <row r="5" spans="1:18" s="703" customFormat="1" ht="24" customHeight="1" thickBot="1">
      <c r="A5" s="1380" t="s">
        <v>762</v>
      </c>
      <c r="B5" s="1380"/>
      <c r="C5" s="1380"/>
      <c r="D5" s="1380"/>
      <c r="E5" s="1380"/>
      <c r="F5" s="702"/>
      <c r="G5" s="702"/>
      <c r="H5" s="702"/>
      <c r="I5" s="1381"/>
      <c r="J5" s="1381"/>
      <c r="K5" s="1381"/>
      <c r="L5" s="1381"/>
      <c r="M5" s="1382"/>
      <c r="N5" s="697"/>
      <c r="O5" s="697"/>
    </row>
    <row r="6" spans="1:18" s="707" customFormat="1" ht="19.5" customHeight="1" thickBot="1">
      <c r="A6" s="704" t="s">
        <v>490</v>
      </c>
      <c r="B6" s="1508" t="s">
        <v>489</v>
      </c>
      <c r="C6" s="1509"/>
      <c r="D6" s="1509"/>
      <c r="E6" s="1509"/>
      <c r="F6" s="1509"/>
      <c r="G6" s="1509"/>
      <c r="H6" s="1509"/>
      <c r="I6" s="1509"/>
      <c r="J6" s="1509"/>
      <c r="K6" s="1509"/>
      <c r="L6" s="1509"/>
      <c r="M6" s="1510"/>
      <c r="N6" s="706"/>
      <c r="O6" s="697"/>
    </row>
    <row r="7" spans="1:18" s="707" customFormat="1" ht="25.5">
      <c r="A7" s="853" t="s">
        <v>931</v>
      </c>
      <c r="B7" s="1511"/>
      <c r="C7" s="1512"/>
      <c r="D7" s="1512"/>
      <c r="E7" s="1512"/>
      <c r="F7" s="1512"/>
      <c r="G7" s="1512"/>
      <c r="H7" s="1512"/>
      <c r="I7" s="1512"/>
      <c r="J7" s="1512"/>
      <c r="K7" s="1512"/>
      <c r="L7" s="1512"/>
      <c r="M7" s="1513"/>
      <c r="N7" s="706"/>
      <c r="O7" s="697"/>
    </row>
    <row r="8" spans="1:18" s="710" customFormat="1" ht="33.75" customHeight="1">
      <c r="A8" s="854" t="s">
        <v>779</v>
      </c>
      <c r="B8" s="1514"/>
      <c r="C8" s="1515"/>
      <c r="D8" s="1515"/>
      <c r="E8" s="1515"/>
      <c r="F8" s="1515"/>
      <c r="G8" s="1515"/>
      <c r="H8" s="1515"/>
      <c r="I8" s="1515"/>
      <c r="J8" s="1515"/>
      <c r="K8" s="1515"/>
      <c r="L8" s="1515"/>
      <c r="M8" s="1516"/>
      <c r="N8" s="706"/>
      <c r="O8" s="712"/>
      <c r="P8" s="713"/>
      <c r="Q8" s="714"/>
      <c r="R8" s="700"/>
    </row>
    <row r="9" spans="1:18" s="710" customFormat="1" ht="33.75" customHeight="1">
      <c r="A9" s="855" t="s">
        <v>780</v>
      </c>
      <c r="B9" s="1392"/>
      <c r="C9" s="1393"/>
      <c r="D9" s="1393"/>
      <c r="E9" s="1393"/>
      <c r="F9" s="1393"/>
      <c r="G9" s="1393"/>
      <c r="H9" s="1393"/>
      <c r="I9" s="1393"/>
      <c r="J9" s="1393"/>
      <c r="K9" s="1393"/>
      <c r="L9" s="1393"/>
      <c r="M9" s="1394"/>
      <c r="N9" s="706"/>
      <c r="O9" s="712"/>
      <c r="P9" s="713"/>
      <c r="Q9" s="714"/>
      <c r="R9" s="700"/>
    </row>
    <row r="10" spans="1:18" s="710" customFormat="1" ht="33.75" customHeight="1">
      <c r="A10" s="855" t="s">
        <v>932</v>
      </c>
      <c r="B10" s="1392"/>
      <c r="C10" s="1393"/>
      <c r="D10" s="1393"/>
      <c r="E10" s="1393"/>
      <c r="F10" s="1393"/>
      <c r="G10" s="1393"/>
      <c r="H10" s="1393"/>
      <c r="I10" s="1393"/>
      <c r="J10" s="1393"/>
      <c r="K10" s="1393"/>
      <c r="L10" s="1393"/>
      <c r="M10" s="1394"/>
      <c r="N10" s="706"/>
      <c r="O10" s="712"/>
      <c r="P10" s="713"/>
      <c r="Q10" s="714"/>
      <c r="R10" s="700"/>
    </row>
    <row r="11" spans="1:18" s="710" customFormat="1" ht="33.75" customHeight="1">
      <c r="A11" s="856" t="s">
        <v>781</v>
      </c>
      <c r="B11" s="1395"/>
      <c r="C11" s="1396"/>
      <c r="D11" s="1396"/>
      <c r="E11" s="1396"/>
      <c r="F11" s="1396"/>
      <c r="G11" s="1396"/>
      <c r="H11" s="1396"/>
      <c r="I11" s="1396"/>
      <c r="J11" s="1396"/>
      <c r="K11" s="1396"/>
      <c r="L11" s="1396"/>
      <c r="M11" s="1397"/>
      <c r="N11" s="706">
        <f>LEN(B11)</f>
        <v>0</v>
      </c>
      <c r="O11" s="712" t="str">
        <f>IF(A11="","",IF(N11&gt;30,"Please limit your description to be up to 30-characters only.","ok"))</f>
        <v>ok</v>
      </c>
      <c r="P11" s="713"/>
      <c r="Q11" s="714"/>
      <c r="R11" s="715"/>
    </row>
    <row r="12" spans="1:18" s="710" customFormat="1" ht="33.75" customHeight="1">
      <c r="A12" s="855" t="s">
        <v>782</v>
      </c>
      <c r="B12" s="1392"/>
      <c r="C12" s="1393"/>
      <c r="D12" s="1393"/>
      <c r="E12" s="1393"/>
      <c r="F12" s="1393"/>
      <c r="G12" s="1393"/>
      <c r="H12" s="1393"/>
      <c r="I12" s="1393"/>
      <c r="J12" s="1393"/>
      <c r="K12" s="1393"/>
      <c r="L12" s="1393"/>
      <c r="M12" s="1394"/>
      <c r="N12" s="706">
        <f>LEN(B12)</f>
        <v>0</v>
      </c>
      <c r="O12" s="712" t="str">
        <f>IF(A12="","",IF(N12&gt;10,"Please limit your description to be up to 10-characters only.","ok"))</f>
        <v>ok</v>
      </c>
      <c r="P12" s="713"/>
      <c r="Q12" s="714"/>
      <c r="R12" s="700"/>
    </row>
    <row r="13" spans="1:18" s="710" customFormat="1" ht="33.75" customHeight="1">
      <c r="A13" s="855" t="s">
        <v>738</v>
      </c>
      <c r="B13" s="1392"/>
      <c r="C13" s="1393"/>
      <c r="D13" s="1393"/>
      <c r="E13" s="1393"/>
      <c r="F13" s="1393"/>
      <c r="G13" s="1393"/>
      <c r="H13" s="1393"/>
      <c r="I13" s="1393"/>
      <c r="J13" s="1393"/>
      <c r="K13" s="1393"/>
      <c r="L13" s="1393"/>
      <c r="M13" s="1394"/>
      <c r="N13" s="706"/>
      <c r="O13" s="712"/>
      <c r="P13" s="713"/>
      <c r="Q13" s="714"/>
      <c r="R13" s="700"/>
    </row>
    <row r="14" spans="1:18" s="710" customFormat="1" ht="33.75" customHeight="1">
      <c r="A14" s="855" t="s">
        <v>933</v>
      </c>
      <c r="B14" s="1499"/>
      <c r="C14" s="1500"/>
      <c r="D14" s="1500"/>
      <c r="E14" s="1500"/>
      <c r="F14" s="1500"/>
      <c r="G14" s="1500"/>
      <c r="H14" s="1500"/>
      <c r="I14" s="1500"/>
      <c r="J14" s="1500"/>
      <c r="K14" s="1500"/>
      <c r="L14" s="1500"/>
      <c r="M14" s="1501"/>
      <c r="N14" s="706"/>
      <c r="O14" s="697"/>
      <c r="P14" s="713"/>
      <c r="Q14" s="714"/>
      <c r="R14" s="715"/>
    </row>
    <row r="15" spans="1:18" s="710" customFormat="1" ht="33.75" customHeight="1" thickBot="1">
      <c r="A15" s="857" t="s">
        <v>934</v>
      </c>
      <c r="B15" s="1502"/>
      <c r="C15" s="1503"/>
      <c r="D15" s="1503"/>
      <c r="E15" s="1503"/>
      <c r="F15" s="1503"/>
      <c r="G15" s="1503"/>
      <c r="H15" s="1503"/>
      <c r="I15" s="1503"/>
      <c r="J15" s="1503"/>
      <c r="K15" s="1503"/>
      <c r="L15" s="1503"/>
      <c r="M15" s="1504"/>
      <c r="N15" s="706"/>
      <c r="O15" s="697"/>
      <c r="P15" s="713"/>
      <c r="Q15" s="714"/>
      <c r="R15" s="715"/>
    </row>
    <row r="16" spans="1:18" s="710" customFormat="1" ht="33.75" customHeight="1" thickBot="1">
      <c r="A16" s="1505" t="s">
        <v>935</v>
      </c>
      <c r="B16" s="1506"/>
      <c r="C16" s="1506"/>
      <c r="D16" s="1506"/>
      <c r="E16" s="1506"/>
      <c r="F16" s="1506"/>
      <c r="G16" s="1506"/>
      <c r="H16" s="1506"/>
      <c r="I16" s="1506"/>
      <c r="J16" s="1506"/>
      <c r="K16" s="1506"/>
      <c r="L16" s="1506"/>
      <c r="M16" s="1507"/>
      <c r="N16" s="706"/>
      <c r="O16" s="697"/>
      <c r="P16" s="713"/>
      <c r="Q16" s="714"/>
      <c r="R16" s="715"/>
    </row>
    <row r="17" spans="1:22" s="710" customFormat="1" ht="8.25" customHeight="1" thickBot="1">
      <c r="A17" s="717"/>
      <c r="B17" s="718"/>
      <c r="C17" s="718"/>
      <c r="D17" s="718"/>
      <c r="E17" s="718"/>
      <c r="F17" s="718"/>
      <c r="G17" s="718"/>
      <c r="H17" s="718"/>
      <c r="I17" s="718"/>
      <c r="J17" s="718"/>
      <c r="K17" s="718"/>
      <c r="L17" s="718"/>
      <c r="M17" s="718"/>
      <c r="N17" s="706"/>
      <c r="O17" s="697"/>
      <c r="P17" s="719"/>
      <c r="Q17" s="714"/>
      <c r="R17" s="720"/>
      <c r="S17" s="721"/>
      <c r="T17" s="721"/>
      <c r="U17" s="721"/>
      <c r="V17" s="721"/>
    </row>
    <row r="18" spans="1:22" s="729" customFormat="1" ht="15.75" customHeight="1">
      <c r="A18" s="722"/>
      <c r="B18" s="723"/>
      <c r="C18" s="723"/>
      <c r="D18" s="723"/>
      <c r="E18" s="723"/>
      <c r="F18" s="723"/>
      <c r="G18" s="723"/>
      <c r="H18" s="724" t="s">
        <v>459</v>
      </c>
      <c r="I18" s="725"/>
      <c r="J18" s="725"/>
      <c r="K18" s="725"/>
      <c r="L18" s="725"/>
      <c r="M18" s="726"/>
      <c r="N18" s="706"/>
      <c r="O18" s="697"/>
      <c r="P18" s="698"/>
      <c r="Q18" s="699"/>
      <c r="R18" s="727"/>
      <c r="S18" s="728"/>
      <c r="T18" s="728"/>
      <c r="U18" s="728"/>
      <c r="V18" s="728"/>
    </row>
    <row r="19" spans="1:22" s="729" customFormat="1" ht="15.75" customHeight="1">
      <c r="A19" s="730" t="s">
        <v>1</v>
      </c>
      <c r="B19" s="1365"/>
      <c r="C19" s="1365"/>
      <c r="D19" s="1365"/>
      <c r="E19" s="1365"/>
      <c r="F19" s="1365"/>
      <c r="G19" s="731"/>
      <c r="H19" s="732"/>
      <c r="I19" s="733"/>
      <c r="J19" s="733"/>
      <c r="K19" s="733"/>
      <c r="L19" s="733"/>
      <c r="M19" s="734"/>
      <c r="N19" s="706"/>
      <c r="O19" s="697"/>
      <c r="P19" s="698"/>
      <c r="Q19" s="699"/>
      <c r="R19" s="727"/>
      <c r="S19" s="728"/>
      <c r="T19" s="728"/>
      <c r="U19" s="728"/>
      <c r="V19" s="728"/>
    </row>
    <row r="20" spans="1:22" s="729" customFormat="1" ht="15.75" customHeight="1">
      <c r="A20" s="730"/>
      <c r="B20" s="723"/>
      <c r="C20" s="723"/>
      <c r="D20" s="723"/>
      <c r="E20" s="723"/>
      <c r="F20" s="723"/>
      <c r="G20" s="731"/>
      <c r="H20" s="732"/>
      <c r="I20" s="733"/>
      <c r="J20" s="733"/>
      <c r="K20" s="733"/>
      <c r="L20" s="733"/>
      <c r="M20" s="734"/>
      <c r="N20" s="706"/>
      <c r="O20" s="697"/>
      <c r="P20" s="698"/>
      <c r="Q20" s="699"/>
      <c r="R20" s="727"/>
      <c r="S20" s="728"/>
      <c r="T20" s="728"/>
      <c r="U20" s="728"/>
      <c r="V20" s="728"/>
    </row>
    <row r="21" spans="1:22" s="729" customFormat="1" ht="15.75" customHeight="1">
      <c r="A21" s="730" t="s">
        <v>458</v>
      </c>
      <c r="B21" s="1365"/>
      <c r="C21" s="1365"/>
      <c r="D21" s="1365"/>
      <c r="E21" s="1365"/>
      <c r="F21" s="1365"/>
      <c r="G21" s="731"/>
      <c r="H21" s="732"/>
      <c r="I21" s="733" t="s">
        <v>771</v>
      </c>
      <c r="J21" s="733"/>
      <c r="K21" s="733"/>
      <c r="L21" s="733"/>
      <c r="M21" s="734"/>
      <c r="N21" s="706"/>
      <c r="O21" s="697"/>
      <c r="P21" s="698"/>
      <c r="Q21" s="699"/>
      <c r="R21" s="727"/>
      <c r="S21" s="728"/>
      <c r="T21" s="728"/>
      <c r="U21" s="728"/>
      <c r="V21" s="728"/>
    </row>
    <row r="22" spans="1:22" s="729" customFormat="1" ht="15.75" customHeight="1">
      <c r="A22" s="730" t="s">
        <v>456</v>
      </c>
      <c r="B22" s="723"/>
      <c r="C22" s="723"/>
      <c r="D22" s="723"/>
      <c r="E22" s="723"/>
      <c r="F22" s="723"/>
      <c r="G22" s="723"/>
      <c r="H22" s="732" t="s">
        <v>772</v>
      </c>
      <c r="I22" s="723"/>
      <c r="J22" s="723"/>
      <c r="K22" s="723"/>
      <c r="L22" s="723"/>
      <c r="M22" s="735"/>
      <c r="N22" s="706"/>
      <c r="O22" s="697"/>
      <c r="P22" s="698"/>
      <c r="Q22" s="699"/>
      <c r="R22" s="727"/>
      <c r="S22" s="728"/>
      <c r="T22" s="728"/>
      <c r="U22" s="728"/>
      <c r="V22" s="728"/>
    </row>
    <row r="23" spans="1:22" s="729" customFormat="1" ht="15.75" customHeight="1">
      <c r="A23" s="730" t="s">
        <v>455</v>
      </c>
      <c r="B23" s="1365"/>
      <c r="C23" s="1365"/>
      <c r="D23" s="1365"/>
      <c r="E23" s="1365"/>
      <c r="F23" s="1365"/>
      <c r="G23" s="723"/>
      <c r="H23" s="732"/>
      <c r="I23" s="733" t="s">
        <v>773</v>
      </c>
      <c r="J23" s="733"/>
      <c r="K23" s="733"/>
      <c r="L23" s="733"/>
      <c r="M23" s="734"/>
      <c r="N23" s="706"/>
      <c r="O23" s="697"/>
      <c r="P23" s="698"/>
      <c r="Q23" s="699"/>
      <c r="R23" s="727"/>
      <c r="S23" s="728"/>
      <c r="T23" s="728"/>
      <c r="U23" s="728"/>
      <c r="V23" s="728"/>
    </row>
    <row r="24" spans="1:22" s="729" customFormat="1" ht="15.75" customHeight="1">
      <c r="A24" s="730"/>
      <c r="B24" s="723"/>
      <c r="C24" s="723"/>
      <c r="D24" s="723"/>
      <c r="E24" s="723"/>
      <c r="F24" s="723"/>
      <c r="G24" s="723"/>
      <c r="H24" s="732" t="s">
        <v>772</v>
      </c>
      <c r="I24" s="723"/>
      <c r="J24" s="723"/>
      <c r="K24" s="723"/>
      <c r="L24" s="723"/>
      <c r="M24" s="735"/>
      <c r="N24" s="706"/>
      <c r="O24" s="697"/>
      <c r="P24" s="698"/>
      <c r="Q24" s="699"/>
      <c r="R24" s="727"/>
      <c r="S24" s="728"/>
      <c r="T24" s="728"/>
      <c r="U24" s="728"/>
      <c r="V24" s="728"/>
    </row>
    <row r="25" spans="1:22" s="729" customFormat="1" ht="15.75" customHeight="1">
      <c r="A25" s="730" t="s">
        <v>454</v>
      </c>
      <c r="B25" s="1365"/>
      <c r="C25" s="1365"/>
      <c r="D25" s="1365"/>
      <c r="E25" s="1365"/>
      <c r="F25" s="1365"/>
      <c r="G25" s="723"/>
      <c r="H25" s="732"/>
      <c r="I25" s="733"/>
      <c r="J25" s="733"/>
      <c r="K25" s="733"/>
      <c r="L25" s="733"/>
      <c r="M25" s="734"/>
      <c r="N25" s="697"/>
      <c r="O25" s="697"/>
      <c r="P25" s="698"/>
      <c r="Q25" s="699"/>
      <c r="R25" s="727"/>
      <c r="S25" s="728"/>
      <c r="T25" s="728"/>
      <c r="U25" s="728"/>
      <c r="V25" s="728"/>
    </row>
    <row r="26" spans="1:22" s="729" customFormat="1" ht="15.75" customHeight="1">
      <c r="A26" s="730"/>
      <c r="B26" s="736"/>
      <c r="C26" s="736"/>
      <c r="D26" s="736"/>
      <c r="E26" s="736"/>
      <c r="F26" s="723"/>
      <c r="G26" s="723"/>
      <c r="H26" s="732"/>
      <c r="I26" s="733" t="s">
        <v>791</v>
      </c>
      <c r="J26" s="733"/>
      <c r="K26" s="733"/>
      <c r="L26" s="733"/>
      <c r="M26" s="734"/>
      <c r="N26" s="697"/>
      <c r="O26" s="697"/>
      <c r="P26" s="698"/>
      <c r="Q26" s="699"/>
      <c r="R26" s="700"/>
    </row>
    <row r="27" spans="1:22" s="729" customFormat="1" ht="15.75" customHeight="1">
      <c r="A27" s="730" t="s">
        <v>452</v>
      </c>
      <c r="B27" s="1365"/>
      <c r="C27" s="1365"/>
      <c r="D27" s="1365"/>
      <c r="E27" s="1365"/>
      <c r="F27" s="1365"/>
      <c r="G27" s="723"/>
      <c r="H27" s="732" t="s">
        <v>772</v>
      </c>
      <c r="I27" s="723"/>
      <c r="J27" s="723"/>
      <c r="K27" s="723"/>
      <c r="L27" s="723"/>
      <c r="M27" s="735"/>
      <c r="N27" s="697"/>
      <c r="O27" s="697"/>
      <c r="P27" s="698"/>
      <c r="Q27" s="699"/>
      <c r="R27" s="700"/>
    </row>
    <row r="28" spans="1:22" ht="15.75" customHeight="1">
      <c r="A28" s="730"/>
      <c r="B28" s="723"/>
      <c r="C28" s="723"/>
      <c r="D28" s="723"/>
      <c r="E28" s="723"/>
      <c r="F28" s="723"/>
      <c r="G28" s="723"/>
      <c r="H28" s="737"/>
      <c r="I28" s="731"/>
      <c r="J28" s="731"/>
      <c r="K28" s="731"/>
      <c r="L28" s="731"/>
      <c r="M28" s="735"/>
    </row>
    <row r="29" spans="1:22" ht="15.75" customHeight="1" thickBot="1">
      <c r="A29" s="730" t="s">
        <v>450</v>
      </c>
      <c r="B29" s="1366"/>
      <c r="C29" s="1366"/>
      <c r="D29" s="1366"/>
      <c r="E29" s="1366"/>
      <c r="F29" s="1366"/>
      <c r="G29" s="723"/>
      <c r="H29" s="738"/>
      <c r="I29" s="739"/>
      <c r="J29" s="739"/>
      <c r="K29" s="739"/>
      <c r="L29" s="739"/>
      <c r="M29" s="740"/>
    </row>
    <row r="30" spans="1:22">
      <c r="A30" s="741"/>
      <c r="B30" s="333"/>
      <c r="C30" s="333"/>
      <c r="D30" s="333"/>
      <c r="E30" s="333"/>
      <c r="F30" s="333"/>
      <c r="G30" s="333"/>
      <c r="H30" s="333"/>
      <c r="I30" s="333"/>
      <c r="J30" s="333"/>
      <c r="K30" s="333"/>
      <c r="L30" s="333"/>
      <c r="M30" s="333"/>
    </row>
    <row r="31" spans="1:22">
      <c r="B31" s="333"/>
      <c r="C31" s="333"/>
      <c r="D31" s="333"/>
      <c r="E31" s="333"/>
      <c r="F31" s="333"/>
      <c r="G31" s="333"/>
      <c r="H31" s="333"/>
      <c r="I31" s="333"/>
      <c r="J31" s="333"/>
      <c r="K31" s="333"/>
      <c r="L31" s="333"/>
      <c r="M31" s="333"/>
    </row>
  </sheetData>
  <dataConsolidate/>
  <mergeCells count="22">
    <mergeCell ref="B12:M12"/>
    <mergeCell ref="A2:M2"/>
    <mergeCell ref="A3:M3"/>
    <mergeCell ref="A4:M4"/>
    <mergeCell ref="A5:E5"/>
    <mergeCell ref="I5:M5"/>
    <mergeCell ref="B6:M6"/>
    <mergeCell ref="B7:M7"/>
    <mergeCell ref="B8:M8"/>
    <mergeCell ref="B9:M9"/>
    <mergeCell ref="B10:M10"/>
    <mergeCell ref="B11:M11"/>
    <mergeCell ref="B23:F23"/>
    <mergeCell ref="B25:F25"/>
    <mergeCell ref="B27:F27"/>
    <mergeCell ref="B29:F29"/>
    <mergeCell ref="B13:M13"/>
    <mergeCell ref="B14:M14"/>
    <mergeCell ref="B15:M15"/>
    <mergeCell ref="A16:M16"/>
    <mergeCell ref="B19:F19"/>
    <mergeCell ref="B21:F21"/>
  </mergeCells>
  <dataValidations count="2">
    <dataValidation type="list" allowBlank="1" showInputMessage="1" showErrorMessage="1" sqref="I5:M5">
      <formula1>"Add - Authority 1,Add - Authority 2,Deactivate,Modify"</formula1>
    </dataValidation>
    <dataValidation type="list" allowBlank="1" showInputMessage="1" showErrorMessage="1" sqref="B14:M14">
      <formula1>"Y,N"</formula1>
    </dataValidation>
  </dataValidations>
  <printOptions horizontalCentered="1" gridLinesSet="0"/>
  <pageMargins left="0.25" right="0.25" top="1" bottom="0.5" header="0.5" footer="0"/>
  <pageSetup scale="7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26"/>
  <sheetViews>
    <sheetView showGridLines="0" zoomScaleNormal="100" workbookViewId="0">
      <selection activeCell="G33" sqref="G33"/>
    </sheetView>
  </sheetViews>
  <sheetFormatPr defaultColWidth="9.140625" defaultRowHeight="12.75"/>
  <cols>
    <col min="1" max="1" width="34.85546875" style="742" customWidth="1"/>
    <col min="2" max="2" width="4.28515625" style="697" customWidth="1"/>
    <col min="3" max="3" width="8.85546875" style="697" customWidth="1"/>
    <col min="4" max="5" width="4.28515625" style="697" customWidth="1"/>
    <col min="6" max="6" width="6.5703125" style="697" customWidth="1"/>
    <col min="7" max="7" width="4.28515625" style="697" customWidth="1"/>
    <col min="8" max="8" width="0.140625" style="697" customWidth="1"/>
    <col min="9" max="11" width="4.28515625" style="697" customWidth="1"/>
    <col min="12" max="12" width="13.7109375" style="697" customWidth="1"/>
    <col min="13" max="13" width="30.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22" ht="13.5" thickBot="1">
      <c r="A1" s="697"/>
    </row>
    <row r="2" spans="1:22" ht="15.75" customHeight="1">
      <c r="A2" s="1373" t="s">
        <v>498</v>
      </c>
      <c r="B2" s="1374"/>
      <c r="C2" s="1374"/>
      <c r="D2" s="1374"/>
      <c r="E2" s="1374"/>
      <c r="F2" s="1374"/>
      <c r="G2" s="1374"/>
      <c r="H2" s="1374"/>
      <c r="I2" s="1374"/>
      <c r="J2" s="1374"/>
      <c r="K2" s="1374"/>
      <c r="L2" s="1374"/>
      <c r="M2" s="1375"/>
      <c r="P2" s="701"/>
    </row>
    <row r="3" spans="1:22" ht="15.75" customHeight="1">
      <c r="A3" s="1376" t="s">
        <v>761</v>
      </c>
      <c r="B3" s="1377"/>
      <c r="C3" s="1377"/>
      <c r="D3" s="1377"/>
      <c r="E3" s="1377"/>
      <c r="F3" s="1377"/>
      <c r="G3" s="1377"/>
      <c r="H3" s="1377"/>
      <c r="I3" s="1377"/>
      <c r="J3" s="1377"/>
      <c r="K3" s="1377"/>
      <c r="L3" s="1377"/>
      <c r="M3" s="1378"/>
      <c r="P3" s="701"/>
    </row>
    <row r="4" spans="1:22" ht="15.75" customHeight="1" thickBot="1">
      <c r="A4" s="1376" t="s">
        <v>743</v>
      </c>
      <c r="B4" s="1377"/>
      <c r="C4" s="1377"/>
      <c r="D4" s="1377"/>
      <c r="E4" s="1377"/>
      <c r="F4" s="1377"/>
      <c r="G4" s="1377"/>
      <c r="H4" s="1377"/>
      <c r="I4" s="1377"/>
      <c r="J4" s="1377"/>
      <c r="K4" s="1377"/>
      <c r="L4" s="1377"/>
      <c r="M4" s="1378"/>
      <c r="P4" s="701"/>
    </row>
    <row r="5" spans="1:22" s="703" customFormat="1" ht="24" customHeight="1" thickBot="1">
      <c r="A5" s="1379" t="s">
        <v>762</v>
      </c>
      <c r="B5" s="1380"/>
      <c r="C5" s="1380"/>
      <c r="D5" s="1380"/>
      <c r="E5" s="1380"/>
      <c r="F5" s="702"/>
      <c r="G5" s="702"/>
      <c r="H5" s="702"/>
      <c r="I5" s="1381"/>
      <c r="J5" s="1381"/>
      <c r="K5" s="1381"/>
      <c r="L5" s="1381"/>
      <c r="M5" s="1382"/>
      <c r="N5" s="697"/>
      <c r="O5" s="697"/>
    </row>
    <row r="6" spans="1:22" s="707" customFormat="1" ht="19.5" customHeight="1" thickBot="1">
      <c r="A6" s="704" t="s">
        <v>490</v>
      </c>
      <c r="B6" s="1383" t="s">
        <v>489</v>
      </c>
      <c r="C6" s="1384"/>
      <c r="D6" s="1384"/>
      <c r="E6" s="1384"/>
      <c r="F6" s="1384"/>
      <c r="G6" s="1384"/>
      <c r="H6" s="1384"/>
      <c r="I6" s="1384"/>
      <c r="J6" s="1384"/>
      <c r="K6" s="1384"/>
      <c r="L6" s="1385"/>
      <c r="M6" s="705"/>
      <c r="N6" s="706"/>
      <c r="O6" s="697"/>
    </row>
    <row r="7" spans="1:22" s="710" customFormat="1" ht="42" customHeight="1">
      <c r="A7" s="708" t="s">
        <v>936</v>
      </c>
      <c r="B7" s="1511"/>
      <c r="C7" s="1512"/>
      <c r="D7" s="1512"/>
      <c r="E7" s="1512"/>
      <c r="F7" s="1512"/>
      <c r="G7" s="1512"/>
      <c r="H7" s="1512"/>
      <c r="I7" s="1512"/>
      <c r="J7" s="1512"/>
      <c r="K7" s="1512"/>
      <c r="L7" s="1512"/>
      <c r="M7" s="1513"/>
      <c r="N7" s="709"/>
      <c r="O7" s="709"/>
    </row>
    <row r="8" spans="1:22" s="710" customFormat="1" ht="42" customHeight="1">
      <c r="A8" s="711" t="s">
        <v>937</v>
      </c>
      <c r="B8" s="1517"/>
      <c r="C8" s="1518"/>
      <c r="D8" s="1518"/>
      <c r="E8" s="1518"/>
      <c r="F8" s="1518"/>
      <c r="G8" s="1518"/>
      <c r="H8" s="1518"/>
      <c r="I8" s="1518"/>
      <c r="J8" s="1518"/>
      <c r="K8" s="1518"/>
      <c r="L8" s="1518"/>
      <c r="M8" s="1519"/>
      <c r="N8" s="706"/>
      <c r="O8" s="712"/>
      <c r="P8" s="713"/>
      <c r="Q8" s="714"/>
      <c r="R8" s="700"/>
    </row>
    <row r="9" spans="1:22" s="710" customFormat="1" ht="42" customHeight="1">
      <c r="A9" s="711" t="s">
        <v>938</v>
      </c>
      <c r="B9" s="1398"/>
      <c r="C9" s="1399"/>
      <c r="D9" s="1399"/>
      <c r="E9" s="1399"/>
      <c r="F9" s="1399"/>
      <c r="G9" s="1399"/>
      <c r="H9" s="1399"/>
      <c r="I9" s="1399"/>
      <c r="J9" s="1399"/>
      <c r="K9" s="1399"/>
      <c r="L9" s="1399"/>
      <c r="M9" s="1400"/>
      <c r="N9" s="706">
        <f>LEN(B9)</f>
        <v>0</v>
      </c>
      <c r="O9" s="712" t="str">
        <f>IF(A9="","",IF(N9&gt;30,"Please limit your description to be up to 30-characters only.","ok"))</f>
        <v>ok</v>
      </c>
      <c r="P9" s="713"/>
      <c r="Q9" s="714"/>
      <c r="R9" s="715"/>
    </row>
    <row r="10" spans="1:22" s="710" customFormat="1" ht="42" customHeight="1">
      <c r="A10" s="711" t="s">
        <v>782</v>
      </c>
      <c r="B10" s="1517"/>
      <c r="C10" s="1518"/>
      <c r="D10" s="1518"/>
      <c r="E10" s="1518"/>
      <c r="F10" s="1518"/>
      <c r="G10" s="1518"/>
      <c r="H10" s="1518"/>
      <c r="I10" s="1518"/>
      <c r="J10" s="1518"/>
      <c r="K10" s="1518"/>
      <c r="L10" s="1518"/>
      <c r="M10" s="1519"/>
      <c r="N10" s="706">
        <f>LEN(B10)</f>
        <v>0</v>
      </c>
      <c r="O10" s="712" t="str">
        <f>IF(A10="","",IF(N10&gt;10,"Please limit your description to be up to 40-characters only.","ok"))</f>
        <v>ok</v>
      </c>
      <c r="P10" s="713"/>
      <c r="Q10" s="714"/>
      <c r="R10" s="700"/>
    </row>
    <row r="11" spans="1:22" s="710" customFormat="1" ht="42" customHeight="1" thickBot="1">
      <c r="A11" s="716" t="s">
        <v>932</v>
      </c>
      <c r="B11" s="1370"/>
      <c r="C11" s="1371"/>
      <c r="D11" s="1371"/>
      <c r="E11" s="1371"/>
      <c r="F11" s="1371"/>
      <c r="G11" s="1371"/>
      <c r="H11" s="1371"/>
      <c r="I11" s="1371"/>
      <c r="J11" s="1371"/>
      <c r="K11" s="1371"/>
      <c r="L11" s="1371"/>
      <c r="M11" s="1372"/>
      <c r="N11" s="706"/>
      <c r="O11" s="712"/>
      <c r="P11" s="713"/>
      <c r="Q11" s="714"/>
      <c r="R11" s="700"/>
    </row>
    <row r="12" spans="1:22" s="710" customFormat="1" ht="8.25" customHeight="1" thickBot="1">
      <c r="A12" s="717"/>
      <c r="B12" s="718"/>
      <c r="C12" s="718"/>
      <c r="D12" s="718"/>
      <c r="E12" s="718"/>
      <c r="F12" s="718"/>
      <c r="G12" s="718"/>
      <c r="H12" s="718"/>
      <c r="I12" s="718"/>
      <c r="J12" s="718"/>
      <c r="K12" s="718"/>
      <c r="L12" s="718"/>
      <c r="M12" s="718"/>
      <c r="N12" s="706"/>
      <c r="O12" s="697"/>
      <c r="P12" s="719"/>
      <c r="Q12" s="714"/>
      <c r="R12" s="720"/>
      <c r="S12" s="721"/>
      <c r="T12" s="721"/>
      <c r="U12" s="721"/>
      <c r="V12" s="721"/>
    </row>
    <row r="13" spans="1:22" s="729" customFormat="1" ht="15.75" customHeight="1">
      <c r="A13" s="722"/>
      <c r="B13" s="723"/>
      <c r="C13" s="723"/>
      <c r="D13" s="723"/>
      <c r="E13" s="723"/>
      <c r="F13" s="723"/>
      <c r="G13" s="723"/>
      <c r="H13" s="724" t="s">
        <v>459</v>
      </c>
      <c r="I13" s="725"/>
      <c r="J13" s="725"/>
      <c r="K13" s="725"/>
      <c r="L13" s="725"/>
      <c r="M13" s="726"/>
      <c r="N13" s="706"/>
      <c r="O13" s="697"/>
      <c r="P13" s="698"/>
      <c r="Q13" s="699"/>
      <c r="R13" s="727"/>
      <c r="S13" s="728"/>
      <c r="T13" s="728"/>
      <c r="U13" s="728"/>
      <c r="V13" s="728"/>
    </row>
    <row r="14" spans="1:22" s="729" customFormat="1" ht="15.75" customHeight="1">
      <c r="A14" s="730" t="s">
        <v>1</v>
      </c>
      <c r="B14" s="1365"/>
      <c r="C14" s="1365"/>
      <c r="D14" s="1365"/>
      <c r="E14" s="1365"/>
      <c r="F14" s="1365"/>
      <c r="G14" s="731"/>
      <c r="H14" s="732"/>
      <c r="I14" s="733"/>
      <c r="J14" s="733"/>
      <c r="K14" s="733"/>
      <c r="L14" s="733"/>
      <c r="M14" s="734"/>
      <c r="N14" s="706"/>
      <c r="O14" s="697"/>
      <c r="P14" s="698"/>
      <c r="Q14" s="699"/>
      <c r="R14" s="727"/>
      <c r="S14" s="728"/>
      <c r="T14" s="728"/>
      <c r="U14" s="728"/>
      <c r="V14" s="728"/>
    </row>
    <row r="15" spans="1:22" s="729" customFormat="1" ht="15.75" customHeight="1">
      <c r="A15" s="730"/>
      <c r="B15" s="723"/>
      <c r="C15" s="723"/>
      <c r="D15" s="723"/>
      <c r="E15" s="723"/>
      <c r="F15" s="723"/>
      <c r="G15" s="731"/>
      <c r="H15" s="732"/>
      <c r="I15" s="733"/>
      <c r="J15" s="733"/>
      <c r="K15" s="733"/>
      <c r="L15" s="733"/>
      <c r="M15" s="734"/>
      <c r="N15" s="706"/>
      <c r="O15" s="697"/>
      <c r="P15" s="698"/>
      <c r="Q15" s="699"/>
      <c r="R15" s="727"/>
      <c r="S15" s="728"/>
      <c r="T15" s="728"/>
      <c r="U15" s="728"/>
      <c r="V15" s="728"/>
    </row>
    <row r="16" spans="1:22" s="729" customFormat="1" ht="15.75" customHeight="1">
      <c r="A16" s="730" t="s">
        <v>458</v>
      </c>
      <c r="B16" s="1365"/>
      <c r="C16" s="1365"/>
      <c r="D16" s="1365"/>
      <c r="E16" s="1365"/>
      <c r="F16" s="1365"/>
      <c r="G16" s="731"/>
      <c r="H16" s="732"/>
      <c r="I16" s="733" t="s">
        <v>771</v>
      </c>
      <c r="J16" s="733"/>
      <c r="K16" s="733"/>
      <c r="L16" s="733"/>
      <c r="M16" s="734"/>
      <c r="N16" s="706"/>
      <c r="O16" s="697"/>
      <c r="P16" s="698"/>
      <c r="Q16" s="699"/>
      <c r="R16" s="727"/>
      <c r="S16" s="728"/>
      <c r="T16" s="728"/>
      <c r="U16" s="728"/>
      <c r="V16" s="728"/>
    </row>
    <row r="17" spans="1:22" s="729" customFormat="1" ht="15.75" customHeight="1">
      <c r="A17" s="730" t="s">
        <v>456</v>
      </c>
      <c r="B17" s="723"/>
      <c r="C17" s="723"/>
      <c r="D17" s="723"/>
      <c r="E17" s="723"/>
      <c r="F17" s="723"/>
      <c r="G17" s="723"/>
      <c r="H17" s="732" t="s">
        <v>772</v>
      </c>
      <c r="I17" s="723"/>
      <c r="J17" s="723"/>
      <c r="K17" s="723"/>
      <c r="L17" s="723"/>
      <c r="M17" s="735"/>
      <c r="N17" s="706"/>
      <c r="O17" s="697"/>
      <c r="P17" s="698"/>
      <c r="Q17" s="699"/>
      <c r="R17" s="727"/>
      <c r="S17" s="728"/>
      <c r="T17" s="728"/>
      <c r="U17" s="728"/>
      <c r="V17" s="728"/>
    </row>
    <row r="18" spans="1:22" s="729" customFormat="1" ht="15.75" customHeight="1">
      <c r="A18" s="730" t="s">
        <v>455</v>
      </c>
      <c r="B18" s="1365"/>
      <c r="C18" s="1365"/>
      <c r="D18" s="1365"/>
      <c r="E18" s="1365"/>
      <c r="F18" s="1365"/>
      <c r="G18" s="723"/>
      <c r="H18" s="732"/>
      <c r="I18" s="733" t="s">
        <v>773</v>
      </c>
      <c r="J18" s="733"/>
      <c r="K18" s="733"/>
      <c r="L18" s="733"/>
      <c r="M18" s="734"/>
      <c r="N18" s="706"/>
      <c r="O18" s="697"/>
      <c r="P18" s="698"/>
      <c r="Q18" s="699"/>
      <c r="R18" s="727"/>
      <c r="S18" s="728"/>
      <c r="T18" s="728"/>
      <c r="U18" s="728"/>
      <c r="V18" s="728"/>
    </row>
    <row r="19" spans="1:22" s="729" customFormat="1" ht="15.75" customHeight="1">
      <c r="A19" s="730"/>
      <c r="B19" s="723"/>
      <c r="C19" s="723"/>
      <c r="D19" s="723"/>
      <c r="E19" s="723"/>
      <c r="F19" s="723"/>
      <c r="G19" s="723"/>
      <c r="H19" s="732" t="s">
        <v>772</v>
      </c>
      <c r="I19" s="723"/>
      <c r="J19" s="723"/>
      <c r="K19" s="723"/>
      <c r="L19" s="723"/>
      <c r="M19" s="735"/>
      <c r="N19" s="706"/>
      <c r="O19" s="697"/>
      <c r="P19" s="698"/>
      <c r="Q19" s="699"/>
      <c r="R19" s="727"/>
      <c r="S19" s="728"/>
      <c r="T19" s="728"/>
      <c r="U19" s="728"/>
      <c r="V19" s="728"/>
    </row>
    <row r="20" spans="1:22" s="729" customFormat="1" ht="15.75" customHeight="1">
      <c r="A20" s="730" t="s">
        <v>454</v>
      </c>
      <c r="B20" s="1365"/>
      <c r="C20" s="1365"/>
      <c r="D20" s="1365"/>
      <c r="E20" s="1365"/>
      <c r="F20" s="1365"/>
      <c r="G20" s="723"/>
      <c r="H20" s="732"/>
      <c r="I20" s="733"/>
      <c r="J20" s="733"/>
      <c r="K20" s="733"/>
      <c r="L20" s="733"/>
      <c r="M20" s="734"/>
      <c r="N20" s="697"/>
      <c r="O20" s="697"/>
      <c r="P20" s="698"/>
      <c r="Q20" s="699"/>
      <c r="R20" s="727"/>
      <c r="S20" s="728"/>
      <c r="T20" s="728"/>
      <c r="U20" s="728"/>
      <c r="V20" s="728"/>
    </row>
    <row r="21" spans="1:22" s="729" customFormat="1" ht="15.75" customHeight="1">
      <c r="A21" s="730"/>
      <c r="B21" s="736"/>
      <c r="C21" s="736"/>
      <c r="D21" s="736"/>
      <c r="E21" s="736"/>
      <c r="F21" s="723"/>
      <c r="G21" s="723"/>
      <c r="H21" s="732"/>
      <c r="I21" s="733" t="s">
        <v>791</v>
      </c>
      <c r="J21" s="733"/>
      <c r="K21" s="733"/>
      <c r="L21" s="733"/>
      <c r="M21" s="734"/>
      <c r="N21" s="697"/>
      <c r="O21" s="697"/>
      <c r="P21" s="698"/>
      <c r="Q21" s="699"/>
      <c r="R21" s="700"/>
    </row>
    <row r="22" spans="1:22" s="729" customFormat="1" ht="15.75" customHeight="1">
      <c r="A22" s="730" t="s">
        <v>452</v>
      </c>
      <c r="B22" s="1365"/>
      <c r="C22" s="1365"/>
      <c r="D22" s="1365"/>
      <c r="E22" s="1365"/>
      <c r="F22" s="1365"/>
      <c r="G22" s="723"/>
      <c r="H22" s="732" t="s">
        <v>772</v>
      </c>
      <c r="I22" s="723"/>
      <c r="J22" s="723"/>
      <c r="K22" s="723"/>
      <c r="L22" s="723"/>
      <c r="M22" s="735"/>
      <c r="N22" s="697"/>
      <c r="O22" s="697"/>
      <c r="P22" s="698"/>
      <c r="Q22" s="699"/>
      <c r="R22" s="700"/>
    </row>
    <row r="23" spans="1:22" ht="15.75" customHeight="1">
      <c r="A23" s="730"/>
      <c r="B23" s="723"/>
      <c r="C23" s="723"/>
      <c r="D23" s="723"/>
      <c r="E23" s="723"/>
      <c r="F23" s="723"/>
      <c r="G23" s="723"/>
      <c r="H23" s="737"/>
      <c r="I23" s="731"/>
      <c r="J23" s="731"/>
      <c r="K23" s="731"/>
      <c r="L23" s="731"/>
      <c r="M23" s="735"/>
    </row>
    <row r="24" spans="1:22" ht="15.75" customHeight="1" thickBot="1">
      <c r="A24" s="730" t="s">
        <v>450</v>
      </c>
      <c r="B24" s="1366"/>
      <c r="C24" s="1366"/>
      <c r="D24" s="1366"/>
      <c r="E24" s="1366"/>
      <c r="F24" s="1366"/>
      <c r="G24" s="723"/>
      <c r="H24" s="738"/>
      <c r="I24" s="739"/>
      <c r="J24" s="739"/>
      <c r="K24" s="739"/>
      <c r="L24" s="739"/>
      <c r="M24" s="740"/>
    </row>
    <row r="25" spans="1:22">
      <c r="A25" s="741"/>
      <c r="B25" s="333"/>
      <c r="C25" s="333"/>
      <c r="D25" s="333"/>
      <c r="E25" s="333"/>
      <c r="F25" s="333"/>
      <c r="G25" s="333"/>
      <c r="H25" s="333"/>
      <c r="I25" s="333"/>
      <c r="J25" s="333"/>
      <c r="K25" s="333"/>
      <c r="L25" s="333"/>
      <c r="M25" s="333"/>
    </row>
    <row r="26" spans="1:22">
      <c r="B26" s="333"/>
      <c r="C26" s="333"/>
      <c r="D26" s="333"/>
      <c r="E26" s="333"/>
      <c r="F26" s="333"/>
      <c r="G26" s="333"/>
      <c r="H26" s="333"/>
      <c r="I26" s="333"/>
      <c r="J26" s="333"/>
      <c r="K26" s="333"/>
      <c r="L26" s="333"/>
      <c r="M26" s="333"/>
    </row>
  </sheetData>
  <dataConsolidate/>
  <mergeCells count="17">
    <mergeCell ref="B14:F14"/>
    <mergeCell ref="A2:M2"/>
    <mergeCell ref="A3:M3"/>
    <mergeCell ref="A4:M4"/>
    <mergeCell ref="A5:E5"/>
    <mergeCell ref="I5:M5"/>
    <mergeCell ref="B6:L6"/>
    <mergeCell ref="B7:M7"/>
    <mergeCell ref="B8:M8"/>
    <mergeCell ref="B9:M9"/>
    <mergeCell ref="B10:M10"/>
    <mergeCell ref="B11:M11"/>
    <mergeCell ref="B16:F16"/>
    <mergeCell ref="B18:F18"/>
    <mergeCell ref="B20:F20"/>
    <mergeCell ref="B22:F22"/>
    <mergeCell ref="B24:F24"/>
  </mergeCells>
  <dataValidations count="1">
    <dataValidation type="list" allowBlank="1" showInputMessage="1" showErrorMessage="1" sqref="I5:M5">
      <formula1>"Add,Modify,Close"</formula1>
    </dataValidation>
  </dataValidations>
  <printOptions horizontalCentered="1" gridLinesSet="0"/>
  <pageMargins left="0.18" right="0.24" top="1.1299999999999999" bottom="0" header="0.5" footer="0"/>
  <pageSetup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35"/>
  <sheetViews>
    <sheetView showGridLines="0" zoomScaleNormal="100" workbookViewId="0">
      <selection activeCell="G33" sqref="G33"/>
    </sheetView>
  </sheetViews>
  <sheetFormatPr defaultColWidth="9.140625" defaultRowHeight="12.75"/>
  <cols>
    <col min="1" max="1" width="34.85546875" style="742" customWidth="1"/>
    <col min="2" max="2" width="4.28515625" style="697" customWidth="1"/>
    <col min="3" max="3" width="8.85546875" style="697" customWidth="1"/>
    <col min="4" max="5" width="4.28515625" style="697" customWidth="1"/>
    <col min="6" max="6" width="6.5703125" style="697" customWidth="1"/>
    <col min="7" max="7" width="4.28515625" style="697" customWidth="1"/>
    <col min="8" max="8" width="0.140625" style="697" customWidth="1"/>
    <col min="9" max="11" width="4.28515625" style="697" customWidth="1"/>
    <col min="12" max="12" width="13.7109375" style="697" customWidth="1"/>
    <col min="13" max="13" width="30.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18" ht="13.5" thickBot="1">
      <c r="A1" s="697"/>
    </row>
    <row r="2" spans="1:18" ht="15.75" customHeight="1">
      <c r="A2" s="1373" t="s">
        <v>498</v>
      </c>
      <c r="B2" s="1374"/>
      <c r="C2" s="1374"/>
      <c r="D2" s="1374"/>
      <c r="E2" s="1374"/>
      <c r="F2" s="1374"/>
      <c r="G2" s="1374"/>
      <c r="H2" s="1374"/>
      <c r="I2" s="1374"/>
      <c r="J2" s="1374"/>
      <c r="K2" s="1374"/>
      <c r="L2" s="1374"/>
      <c r="M2" s="1375"/>
      <c r="P2" s="701"/>
    </row>
    <row r="3" spans="1:18" ht="15.75" customHeight="1">
      <c r="A3" s="1376" t="s">
        <v>761</v>
      </c>
      <c r="B3" s="1377"/>
      <c r="C3" s="1377"/>
      <c r="D3" s="1377"/>
      <c r="E3" s="1377"/>
      <c r="F3" s="1377"/>
      <c r="G3" s="1377"/>
      <c r="H3" s="1377"/>
      <c r="I3" s="1377"/>
      <c r="J3" s="1377"/>
      <c r="K3" s="1377"/>
      <c r="L3" s="1377"/>
      <c r="M3" s="1378"/>
      <c r="P3" s="701"/>
    </row>
    <row r="4" spans="1:18" ht="15.75" customHeight="1" thickBot="1">
      <c r="A4" s="1376" t="s">
        <v>746</v>
      </c>
      <c r="B4" s="1377"/>
      <c r="C4" s="1377"/>
      <c r="D4" s="1377"/>
      <c r="E4" s="1377"/>
      <c r="F4" s="1377"/>
      <c r="G4" s="1377"/>
      <c r="H4" s="1377"/>
      <c r="I4" s="1377"/>
      <c r="J4" s="1377"/>
      <c r="K4" s="1377"/>
      <c r="L4" s="1377"/>
      <c r="M4" s="1378"/>
      <c r="P4" s="701"/>
    </row>
    <row r="5" spans="1:18" s="703" customFormat="1" ht="24" customHeight="1" thickBot="1">
      <c r="A5" s="1379" t="s">
        <v>762</v>
      </c>
      <c r="B5" s="1380"/>
      <c r="C5" s="1380"/>
      <c r="D5" s="1380"/>
      <c r="E5" s="1380"/>
      <c r="F5" s="702"/>
      <c r="G5" s="702"/>
      <c r="H5" s="702"/>
      <c r="I5" s="1381"/>
      <c r="J5" s="1381"/>
      <c r="K5" s="1381"/>
      <c r="L5" s="1381"/>
      <c r="M5" s="1382"/>
      <c r="N5" s="697"/>
      <c r="O5" s="697"/>
    </row>
    <row r="6" spans="1:18" s="707" customFormat="1" ht="19.5" customHeight="1" thickBot="1">
      <c r="A6" s="704" t="s">
        <v>490</v>
      </c>
      <c r="B6" s="1383" t="s">
        <v>489</v>
      </c>
      <c r="C6" s="1384"/>
      <c r="D6" s="1384"/>
      <c r="E6" s="1384"/>
      <c r="F6" s="1384"/>
      <c r="G6" s="1384"/>
      <c r="H6" s="1384"/>
      <c r="I6" s="1384"/>
      <c r="J6" s="1384"/>
      <c r="K6" s="1384"/>
      <c r="L6" s="1385"/>
      <c r="M6" s="705"/>
      <c r="N6" s="706"/>
      <c r="O6" s="697"/>
    </row>
    <row r="7" spans="1:18" s="707" customFormat="1" ht="32.25" customHeight="1">
      <c r="A7" s="858" t="s">
        <v>939</v>
      </c>
      <c r="B7" s="1523"/>
      <c r="C7" s="1524"/>
      <c r="D7" s="1524"/>
      <c r="E7" s="1524"/>
      <c r="F7" s="1524"/>
      <c r="G7" s="1524"/>
      <c r="H7" s="1524"/>
      <c r="I7" s="1524"/>
      <c r="J7" s="1524"/>
      <c r="K7" s="1524"/>
      <c r="L7" s="1524"/>
      <c r="M7" s="1525"/>
      <c r="N7" s="706"/>
      <c r="O7" s="697"/>
    </row>
    <row r="8" spans="1:18" s="707" customFormat="1" ht="32.25" customHeight="1">
      <c r="A8" s="743" t="s">
        <v>764</v>
      </c>
      <c r="B8" s="1526"/>
      <c r="C8" s="1527"/>
      <c r="D8" s="1527"/>
      <c r="E8" s="1527"/>
      <c r="F8" s="1527"/>
      <c r="G8" s="1527"/>
      <c r="H8" s="1527"/>
      <c r="I8" s="1527"/>
      <c r="J8" s="1527"/>
      <c r="K8" s="1527"/>
      <c r="L8" s="1527"/>
      <c r="M8" s="1528"/>
      <c r="N8" s="706"/>
      <c r="O8" s="697"/>
    </row>
    <row r="9" spans="1:18" s="710" customFormat="1" ht="32.25" customHeight="1">
      <c r="A9" s="743" t="s">
        <v>940</v>
      </c>
      <c r="B9" s="1427"/>
      <c r="C9" s="1428"/>
      <c r="D9" s="1428"/>
      <c r="E9" s="1428"/>
      <c r="F9" s="1428"/>
      <c r="G9" s="1428"/>
      <c r="H9" s="1428"/>
      <c r="I9" s="1428"/>
      <c r="J9" s="1428"/>
      <c r="K9" s="1428"/>
      <c r="L9" s="1428"/>
      <c r="M9" s="1529"/>
      <c r="N9" s="709"/>
      <c r="O9" s="709"/>
    </row>
    <row r="10" spans="1:18" s="710" customFormat="1" ht="32.25" customHeight="1">
      <c r="A10" s="708" t="s">
        <v>941</v>
      </c>
      <c r="B10" s="1427"/>
      <c r="C10" s="1428"/>
      <c r="D10" s="1428"/>
      <c r="E10" s="1428"/>
      <c r="F10" s="1428"/>
      <c r="G10" s="1428"/>
      <c r="H10" s="1428"/>
      <c r="I10" s="1428"/>
      <c r="J10" s="1428"/>
      <c r="K10" s="1428"/>
      <c r="L10" s="1428"/>
      <c r="M10" s="1529"/>
      <c r="N10" s="709"/>
      <c r="O10" s="709"/>
    </row>
    <row r="11" spans="1:18" s="710" customFormat="1" ht="51">
      <c r="A11" s="711" t="s">
        <v>942</v>
      </c>
      <c r="B11" s="1395"/>
      <c r="C11" s="1396"/>
      <c r="D11" s="1396"/>
      <c r="E11" s="1396"/>
      <c r="F11" s="1396"/>
      <c r="G11" s="1396"/>
      <c r="H11" s="1396"/>
      <c r="I11" s="1396"/>
      <c r="J11" s="1396"/>
      <c r="K11" s="1396"/>
      <c r="L11" s="1396"/>
      <c r="M11" s="1397"/>
      <c r="N11" s="706">
        <f>LEN(B11)</f>
        <v>0</v>
      </c>
      <c r="O11" s="712" t="str">
        <f>IF(A11="","",IF(N11&gt;30,"Please limit your description to be up to 30-characters only.","ok"))</f>
        <v>ok</v>
      </c>
      <c r="P11" s="713"/>
      <c r="Q11" s="714"/>
      <c r="R11" s="715"/>
    </row>
    <row r="12" spans="1:18" s="710" customFormat="1" ht="32.25" customHeight="1">
      <c r="A12" s="746" t="s">
        <v>943</v>
      </c>
      <c r="B12" s="1395"/>
      <c r="C12" s="1396"/>
      <c r="D12" s="1396"/>
      <c r="E12" s="1396"/>
      <c r="F12" s="1396"/>
      <c r="G12" s="1396"/>
      <c r="H12" s="1396"/>
      <c r="I12" s="1396"/>
      <c r="J12" s="1396"/>
      <c r="K12" s="1396"/>
      <c r="L12" s="1396"/>
      <c r="M12" s="1397"/>
      <c r="N12" s="706">
        <f>LEN(B12)</f>
        <v>0</v>
      </c>
      <c r="O12" s="712" t="str">
        <f>IF(A12="","",IF(N12&gt;10,"Please limit your description to be up to 10-characters only.","ok"))</f>
        <v>ok</v>
      </c>
      <c r="P12" s="713"/>
      <c r="Q12" s="714"/>
      <c r="R12" s="715"/>
    </row>
    <row r="13" spans="1:18" s="710" customFormat="1" ht="33.75" customHeight="1">
      <c r="A13" s="711" t="s">
        <v>944</v>
      </c>
      <c r="B13" s="1419"/>
      <c r="C13" s="1420"/>
      <c r="D13" s="1420"/>
      <c r="E13" s="1420"/>
      <c r="F13" s="1420"/>
      <c r="G13" s="1420"/>
      <c r="H13" s="1420"/>
      <c r="I13" s="1420"/>
      <c r="J13" s="1420"/>
      <c r="K13" s="1420"/>
      <c r="L13" s="1420"/>
      <c r="M13" s="1421"/>
      <c r="N13" s="706"/>
      <c r="O13" s="712"/>
      <c r="P13" s="713"/>
      <c r="Q13" s="714"/>
      <c r="R13" s="700"/>
    </row>
    <row r="14" spans="1:18" s="710" customFormat="1" ht="46.5" customHeight="1">
      <c r="A14" s="711" t="s">
        <v>765</v>
      </c>
      <c r="B14" s="1395"/>
      <c r="C14" s="1396"/>
      <c r="D14" s="1396"/>
      <c r="E14" s="1396"/>
      <c r="F14" s="1396"/>
      <c r="G14" s="1396"/>
      <c r="H14" s="1396"/>
      <c r="I14" s="1396"/>
      <c r="J14" s="1396"/>
      <c r="K14" s="1396"/>
      <c r="L14" s="1396"/>
      <c r="M14" s="1397"/>
      <c r="N14" s="706"/>
      <c r="O14" s="712"/>
      <c r="P14" s="713"/>
      <c r="Q14" s="714"/>
      <c r="R14" s="700"/>
    </row>
    <row r="15" spans="1:18" s="710" customFormat="1" ht="38.25" customHeight="1">
      <c r="A15" s="711" t="s">
        <v>945</v>
      </c>
      <c r="B15" s="1530"/>
      <c r="C15" s="1531"/>
      <c r="D15" s="1531"/>
      <c r="E15" s="1531"/>
      <c r="F15" s="1531"/>
      <c r="G15" s="1531"/>
      <c r="H15" s="1531"/>
      <c r="I15" s="1531"/>
      <c r="J15" s="1531"/>
      <c r="K15" s="1531"/>
      <c r="L15" s="1531"/>
      <c r="M15" s="1532"/>
      <c r="N15" s="706"/>
      <c r="O15" s="712"/>
      <c r="P15" s="713"/>
      <c r="Q15" s="714"/>
      <c r="R15" s="700"/>
    </row>
    <row r="16" spans="1:18" s="710" customFormat="1" ht="33.75" customHeight="1">
      <c r="A16" s="711" t="s">
        <v>946</v>
      </c>
      <c r="B16" s="1410"/>
      <c r="C16" s="1411"/>
      <c r="D16" s="1411"/>
      <c r="E16" s="1411"/>
      <c r="F16" s="1411"/>
      <c r="G16" s="1411"/>
      <c r="H16" s="1411"/>
      <c r="I16" s="1411"/>
      <c r="J16" s="1411"/>
      <c r="K16" s="1411"/>
      <c r="L16" s="1411"/>
      <c r="M16" s="1415"/>
      <c r="N16" s="706"/>
      <c r="O16" s="712"/>
      <c r="P16" s="713"/>
      <c r="Q16" s="714"/>
      <c r="R16" s="700"/>
    </row>
    <row r="17" spans="1:22" s="710" customFormat="1" ht="33.75" customHeight="1">
      <c r="A17" s="711" t="s">
        <v>947</v>
      </c>
      <c r="B17" s="1419"/>
      <c r="C17" s="1420"/>
      <c r="D17" s="1420"/>
      <c r="E17" s="1420"/>
      <c r="F17" s="1420"/>
      <c r="G17" s="1420"/>
      <c r="H17" s="1420"/>
      <c r="I17" s="1420"/>
      <c r="J17" s="1420"/>
      <c r="K17" s="1420"/>
      <c r="L17" s="1420"/>
      <c r="M17" s="1421"/>
      <c r="N17" s="706"/>
      <c r="O17" s="712"/>
      <c r="P17" s="713"/>
      <c r="Q17" s="714"/>
      <c r="R17" s="700"/>
    </row>
    <row r="18" spans="1:22" s="710" customFormat="1" ht="33.75" customHeight="1">
      <c r="A18" s="711" t="s">
        <v>948</v>
      </c>
      <c r="B18" s="1410"/>
      <c r="C18" s="1411"/>
      <c r="D18" s="1411"/>
      <c r="E18" s="1411"/>
      <c r="F18" s="1411"/>
      <c r="G18" s="1411"/>
      <c r="H18" s="1411"/>
      <c r="I18" s="1411"/>
      <c r="J18" s="1411"/>
      <c r="K18" s="1411"/>
      <c r="L18" s="1411"/>
      <c r="M18" s="1415"/>
      <c r="N18" s="706"/>
      <c r="O18" s="712"/>
      <c r="P18" s="713"/>
      <c r="Q18" s="714"/>
      <c r="R18" s="700"/>
    </row>
    <row r="19" spans="1:22" s="710" customFormat="1" ht="33.75" customHeight="1" thickBot="1">
      <c r="A19" s="716" t="s">
        <v>949</v>
      </c>
      <c r="B19" s="1520"/>
      <c r="C19" s="1521"/>
      <c r="D19" s="1521"/>
      <c r="E19" s="1521"/>
      <c r="F19" s="1521"/>
      <c r="G19" s="1521"/>
      <c r="H19" s="1521"/>
      <c r="I19" s="1521"/>
      <c r="J19" s="1521"/>
      <c r="K19" s="1521"/>
      <c r="L19" s="1521"/>
      <c r="M19" s="1522"/>
      <c r="N19" s="706"/>
      <c r="O19" s="712"/>
      <c r="P19" s="713"/>
      <c r="Q19" s="714"/>
      <c r="R19" s="700"/>
    </row>
    <row r="20" spans="1:22" s="710" customFormat="1" ht="8.25" customHeight="1" thickBot="1">
      <c r="A20" s="717"/>
      <c r="B20" s="718"/>
      <c r="C20" s="718"/>
      <c r="D20" s="718"/>
      <c r="E20" s="718"/>
      <c r="F20" s="718"/>
      <c r="G20" s="718"/>
      <c r="H20" s="718"/>
      <c r="I20" s="718"/>
      <c r="J20" s="718"/>
      <c r="K20" s="718"/>
      <c r="L20" s="718"/>
      <c r="M20" s="718"/>
      <c r="N20" s="706"/>
      <c r="O20" s="697"/>
      <c r="P20" s="719"/>
      <c r="Q20" s="714"/>
      <c r="R20" s="720"/>
      <c r="S20" s="721"/>
      <c r="T20" s="721"/>
      <c r="U20" s="721"/>
      <c r="V20" s="721"/>
    </row>
    <row r="21" spans="1:22" s="729" customFormat="1" ht="15.75" customHeight="1">
      <c r="A21" s="722"/>
      <c r="B21" s="723"/>
      <c r="C21" s="723"/>
      <c r="D21" s="723"/>
      <c r="E21" s="723"/>
      <c r="F21" s="723"/>
      <c r="G21" s="723"/>
      <c r="H21" s="724" t="s">
        <v>459</v>
      </c>
      <c r="I21" s="725"/>
      <c r="J21" s="725"/>
      <c r="K21" s="725"/>
      <c r="L21" s="725"/>
      <c r="M21" s="726"/>
      <c r="N21" s="706"/>
      <c r="O21" s="697"/>
      <c r="P21" s="698"/>
      <c r="Q21" s="699"/>
      <c r="R21" s="727"/>
      <c r="S21" s="728"/>
      <c r="T21" s="728"/>
      <c r="U21" s="728"/>
      <c r="V21" s="728"/>
    </row>
    <row r="22" spans="1:22" s="729" customFormat="1" ht="15.75" customHeight="1">
      <c r="A22" s="730" t="s">
        <v>1</v>
      </c>
      <c r="B22" s="1365"/>
      <c r="C22" s="1365"/>
      <c r="D22" s="1365"/>
      <c r="E22" s="1365"/>
      <c r="F22" s="1365"/>
      <c r="G22" s="731"/>
      <c r="H22" s="732"/>
      <c r="I22" s="733"/>
      <c r="J22" s="733"/>
      <c r="K22" s="733"/>
      <c r="L22" s="733"/>
      <c r="M22" s="734"/>
      <c r="N22" s="706"/>
      <c r="O22" s="697"/>
      <c r="P22" s="698"/>
      <c r="Q22" s="699"/>
      <c r="R22" s="727"/>
      <c r="S22" s="728"/>
      <c r="T22" s="728"/>
      <c r="U22" s="728"/>
      <c r="V22" s="728"/>
    </row>
    <row r="23" spans="1:22" s="729" customFormat="1" ht="15.75" customHeight="1">
      <c r="A23" s="730"/>
      <c r="B23" s="723"/>
      <c r="C23" s="723"/>
      <c r="D23" s="723"/>
      <c r="E23" s="723"/>
      <c r="F23" s="723"/>
      <c r="G23" s="731"/>
      <c r="H23" s="732"/>
      <c r="I23" s="733"/>
      <c r="J23" s="733"/>
      <c r="K23" s="733"/>
      <c r="L23" s="733"/>
      <c r="M23" s="734"/>
      <c r="N23" s="706"/>
      <c r="O23" s="697"/>
      <c r="P23" s="698"/>
      <c r="Q23" s="699"/>
      <c r="R23" s="727"/>
      <c r="S23" s="728"/>
      <c r="T23" s="728"/>
      <c r="U23" s="728"/>
      <c r="V23" s="728"/>
    </row>
    <row r="24" spans="1:22" s="729" customFormat="1" ht="15.75" customHeight="1">
      <c r="A24" s="730" t="s">
        <v>458</v>
      </c>
      <c r="B24" s="1365"/>
      <c r="C24" s="1365"/>
      <c r="D24" s="1365"/>
      <c r="E24" s="1365"/>
      <c r="F24" s="1365"/>
      <c r="G24" s="731"/>
      <c r="H24" s="732"/>
      <c r="I24" s="733" t="s">
        <v>771</v>
      </c>
      <c r="J24" s="733"/>
      <c r="K24" s="733"/>
      <c r="L24" s="733"/>
      <c r="M24" s="734"/>
      <c r="N24" s="706"/>
      <c r="O24" s="697"/>
      <c r="P24" s="698"/>
      <c r="Q24" s="699"/>
      <c r="R24" s="727"/>
      <c r="S24" s="728"/>
      <c r="T24" s="728"/>
      <c r="U24" s="728"/>
      <c r="V24" s="728"/>
    </row>
    <row r="25" spans="1:22" s="729" customFormat="1" ht="15.75" customHeight="1">
      <c r="A25" s="730" t="s">
        <v>456</v>
      </c>
      <c r="B25" s="723"/>
      <c r="C25" s="723"/>
      <c r="D25" s="723"/>
      <c r="E25" s="723"/>
      <c r="F25" s="723"/>
      <c r="G25" s="723"/>
      <c r="H25" s="732" t="s">
        <v>772</v>
      </c>
      <c r="I25" s="723"/>
      <c r="J25" s="723"/>
      <c r="K25" s="723"/>
      <c r="L25" s="723"/>
      <c r="M25" s="735"/>
      <c r="N25" s="706"/>
      <c r="O25" s="697"/>
      <c r="P25" s="698"/>
      <c r="Q25" s="699"/>
      <c r="R25" s="727"/>
      <c r="S25" s="728"/>
      <c r="T25" s="728"/>
      <c r="U25" s="728"/>
      <c r="V25" s="728"/>
    </row>
    <row r="26" spans="1:22" s="729" customFormat="1" ht="15.75" customHeight="1">
      <c r="A26" s="730" t="s">
        <v>455</v>
      </c>
      <c r="B26" s="1365"/>
      <c r="C26" s="1365"/>
      <c r="D26" s="1365"/>
      <c r="E26" s="1365"/>
      <c r="F26" s="1365"/>
      <c r="G26" s="723"/>
      <c r="H26" s="732"/>
      <c r="I26" s="733" t="s">
        <v>773</v>
      </c>
      <c r="J26" s="733"/>
      <c r="K26" s="733"/>
      <c r="L26" s="733"/>
      <c r="M26" s="734"/>
      <c r="N26" s="706"/>
      <c r="O26" s="697"/>
      <c r="P26" s="698"/>
      <c r="Q26" s="699"/>
      <c r="R26" s="727"/>
      <c r="S26" s="728"/>
      <c r="T26" s="728"/>
      <c r="U26" s="728"/>
      <c r="V26" s="728"/>
    </row>
    <row r="27" spans="1:22" s="729" customFormat="1" ht="15.75" customHeight="1">
      <c r="A27" s="730"/>
      <c r="B27" s="723"/>
      <c r="C27" s="723"/>
      <c r="D27" s="723"/>
      <c r="E27" s="723"/>
      <c r="F27" s="723"/>
      <c r="G27" s="723"/>
      <c r="H27" s="732" t="s">
        <v>772</v>
      </c>
      <c r="I27" s="723"/>
      <c r="J27" s="723"/>
      <c r="K27" s="723"/>
      <c r="L27" s="723"/>
      <c r="M27" s="735"/>
      <c r="N27" s="706"/>
      <c r="O27" s="697"/>
      <c r="P27" s="698"/>
      <c r="Q27" s="699"/>
      <c r="R27" s="727"/>
      <c r="S27" s="728"/>
      <c r="T27" s="728"/>
      <c r="U27" s="728"/>
      <c r="V27" s="728"/>
    </row>
    <row r="28" spans="1:22" s="729" customFormat="1" ht="15.75" customHeight="1">
      <c r="A28" s="730" t="s">
        <v>454</v>
      </c>
      <c r="B28" s="1365"/>
      <c r="C28" s="1365"/>
      <c r="D28" s="1365"/>
      <c r="E28" s="1365"/>
      <c r="F28" s="1365"/>
      <c r="G28" s="723"/>
      <c r="H28" s="732"/>
      <c r="I28" s="733"/>
      <c r="J28" s="733"/>
      <c r="K28" s="733"/>
      <c r="L28" s="733"/>
      <c r="M28" s="734"/>
      <c r="N28" s="697"/>
      <c r="O28" s="697"/>
      <c r="P28" s="698"/>
      <c r="Q28" s="699"/>
      <c r="R28" s="727"/>
      <c r="S28" s="728"/>
      <c r="T28" s="728"/>
      <c r="U28" s="728"/>
      <c r="V28" s="728"/>
    </row>
    <row r="29" spans="1:22" s="729" customFormat="1" ht="15.75" customHeight="1">
      <c r="A29" s="730"/>
      <c r="B29" s="736"/>
      <c r="C29" s="736"/>
      <c r="D29" s="736"/>
      <c r="E29" s="736"/>
      <c r="F29" s="723"/>
      <c r="G29" s="723"/>
      <c r="H29" s="732"/>
      <c r="I29" s="733" t="s">
        <v>791</v>
      </c>
      <c r="J29" s="733"/>
      <c r="K29" s="733"/>
      <c r="L29" s="733"/>
      <c r="M29" s="734"/>
      <c r="N29" s="697"/>
      <c r="O29" s="697"/>
      <c r="P29" s="698"/>
      <c r="Q29" s="699"/>
      <c r="R29" s="700"/>
    </row>
    <row r="30" spans="1:22" s="729" customFormat="1" ht="15.75" customHeight="1">
      <c r="A30" s="730" t="s">
        <v>452</v>
      </c>
      <c r="B30" s="1365"/>
      <c r="C30" s="1365"/>
      <c r="D30" s="1365"/>
      <c r="E30" s="1365"/>
      <c r="F30" s="1365"/>
      <c r="G30" s="723"/>
      <c r="H30" s="732" t="s">
        <v>772</v>
      </c>
      <c r="I30" s="723"/>
      <c r="J30" s="723"/>
      <c r="K30" s="723"/>
      <c r="L30" s="723"/>
      <c r="M30" s="735"/>
      <c r="N30" s="697"/>
      <c r="O30" s="697"/>
      <c r="P30" s="698"/>
      <c r="Q30" s="699"/>
      <c r="R30" s="700"/>
    </row>
    <row r="31" spans="1:22" s="729" customFormat="1" ht="15.75" customHeight="1">
      <c r="A31" s="730"/>
      <c r="B31" s="859"/>
      <c r="C31" s="859"/>
      <c r="D31" s="859"/>
      <c r="E31" s="859"/>
      <c r="F31" s="859"/>
      <c r="G31" s="723"/>
      <c r="H31" s="732"/>
      <c r="I31" s="723"/>
      <c r="J31" s="723"/>
      <c r="K31" s="723"/>
      <c r="L31" s="723"/>
      <c r="M31" s="735"/>
      <c r="N31" s="697"/>
      <c r="O31" s="697"/>
      <c r="P31" s="698"/>
      <c r="Q31" s="699"/>
      <c r="R31" s="700"/>
    </row>
    <row r="32" spans="1:22" ht="15.75" customHeight="1">
      <c r="A32" s="730"/>
      <c r="B32" s="723"/>
      <c r="C32" s="723"/>
      <c r="D32" s="723"/>
      <c r="E32" s="723"/>
      <c r="F32" s="723"/>
      <c r="G32" s="723"/>
      <c r="H32" s="737"/>
      <c r="I32" s="733" t="s">
        <v>950</v>
      </c>
      <c r="J32" s="733"/>
      <c r="K32" s="733"/>
      <c r="L32" s="733"/>
      <c r="M32" s="734"/>
    </row>
    <row r="33" spans="1:13" ht="15.75" customHeight="1" thickBot="1">
      <c r="A33" s="730" t="s">
        <v>450</v>
      </c>
      <c r="B33" s="1366"/>
      <c r="C33" s="1366"/>
      <c r="D33" s="1366"/>
      <c r="E33" s="1366"/>
      <c r="F33" s="1366"/>
      <c r="G33" s="723"/>
      <c r="H33" s="738"/>
      <c r="I33" s="739"/>
      <c r="J33" s="739"/>
      <c r="K33" s="739"/>
      <c r="L33" s="739"/>
      <c r="M33" s="740"/>
    </row>
    <row r="34" spans="1:13">
      <c r="A34" s="741"/>
      <c r="B34" s="333"/>
      <c r="C34" s="333"/>
      <c r="D34" s="333"/>
      <c r="E34" s="333"/>
      <c r="F34" s="333"/>
      <c r="G34" s="333"/>
      <c r="H34" s="333"/>
      <c r="I34" s="333"/>
      <c r="J34" s="333"/>
      <c r="K34" s="333"/>
      <c r="L34" s="333"/>
      <c r="M34" s="333"/>
    </row>
    <row r="35" spans="1:13">
      <c r="B35" s="333"/>
      <c r="C35" s="333"/>
      <c r="D35" s="333"/>
      <c r="E35" s="333"/>
      <c r="F35" s="333"/>
      <c r="G35" s="333"/>
      <c r="H35" s="333"/>
      <c r="I35" s="333"/>
      <c r="J35" s="333"/>
      <c r="K35" s="333"/>
      <c r="L35" s="333"/>
      <c r="M35" s="333"/>
    </row>
  </sheetData>
  <dataConsolidate link="1"/>
  <mergeCells count="25">
    <mergeCell ref="B6:L6"/>
    <mergeCell ref="A2:M2"/>
    <mergeCell ref="A3:M3"/>
    <mergeCell ref="A4:M4"/>
    <mergeCell ref="A5:E5"/>
    <mergeCell ref="I5:M5"/>
    <mergeCell ref="B18:M18"/>
    <mergeCell ref="B7:M7"/>
    <mergeCell ref="B8:M8"/>
    <mergeCell ref="B9:M9"/>
    <mergeCell ref="B10:M10"/>
    <mergeCell ref="B11:M11"/>
    <mergeCell ref="B12:M12"/>
    <mergeCell ref="B13:M13"/>
    <mergeCell ref="B14:M14"/>
    <mergeCell ref="B15:M15"/>
    <mergeCell ref="B16:M16"/>
    <mergeCell ref="B17:M17"/>
    <mergeCell ref="B33:F33"/>
    <mergeCell ref="B19:M19"/>
    <mergeCell ref="B22:F22"/>
    <mergeCell ref="B24:F24"/>
    <mergeCell ref="B26:F26"/>
    <mergeCell ref="B28:F28"/>
    <mergeCell ref="B30:F30"/>
  </mergeCells>
  <dataValidations count="3">
    <dataValidation type="list" allowBlank="1" showInputMessage="1" showErrorMessage="1" sqref="B10:M10 B15:M15 B18:M18">
      <formula1>"Y,N"</formula1>
    </dataValidation>
    <dataValidation type="list" allowBlank="1" showInputMessage="1" showErrorMessage="1" sqref="I5:M5">
      <formula1>"Add,Delete,Modify"</formula1>
    </dataValidation>
    <dataValidation type="list" allowBlank="1" showInputMessage="1" showErrorMessage="1" sqref="B16:M16">
      <formula1>"D – Debit,C - Credit"</formula1>
    </dataValidation>
  </dataValidations>
  <printOptions horizontalCentered="1" gridLinesSet="0"/>
  <pageMargins left="0.25" right="0.25" top="1" bottom="0.5" header="0.5" footer="0"/>
  <pageSetup scale="83" orientation="portrait" r:id="rId1"/>
  <headerFooter alignWithMargins="0">
    <oddHeader xml:space="preserve">&amp;C&amp;"Arial,Bold"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Dropdown!$D$2:$D$13</xm:f>
          </x14:formula1>
          <xm:sqref>B9:M9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26"/>
  <sheetViews>
    <sheetView showGridLines="0" zoomScaleNormal="100" workbookViewId="0">
      <selection activeCell="G33" sqref="G33"/>
    </sheetView>
  </sheetViews>
  <sheetFormatPr defaultColWidth="9.140625" defaultRowHeight="12.75"/>
  <cols>
    <col min="1" max="1" width="34.85546875" style="742" customWidth="1"/>
    <col min="2" max="2" width="4.28515625" style="697" customWidth="1"/>
    <col min="3" max="3" width="8.85546875" style="697" customWidth="1"/>
    <col min="4" max="5" width="4.28515625" style="697" customWidth="1"/>
    <col min="6" max="6" width="6.5703125" style="697" customWidth="1"/>
    <col min="7" max="7" width="4.5703125" style="697" customWidth="1"/>
    <col min="8" max="8" width="0.140625" style="697" customWidth="1"/>
    <col min="9" max="11" width="4.28515625" style="697" customWidth="1"/>
    <col min="12" max="12" width="13.7109375" style="697" customWidth="1"/>
    <col min="13" max="13" width="30.5703125" style="697" customWidth="1"/>
    <col min="14" max="14" width="9.140625" style="697"/>
    <col min="15" max="15" width="29.85546875" style="697" customWidth="1"/>
    <col min="16" max="16" width="13.140625" style="698" customWidth="1"/>
    <col min="17" max="17" width="15.5703125" style="699" customWidth="1"/>
    <col min="18" max="18" width="13.42578125" style="700" customWidth="1"/>
    <col min="19" max="19" width="10" style="697" customWidth="1"/>
    <col min="20" max="16384" width="9.140625" style="697"/>
  </cols>
  <sheetData>
    <row r="1" spans="1:22" ht="13.5" thickBot="1">
      <c r="A1" s="697"/>
    </row>
    <row r="2" spans="1:22" ht="15.75" customHeight="1">
      <c r="A2" s="1373" t="s">
        <v>498</v>
      </c>
      <c r="B2" s="1374"/>
      <c r="C2" s="1374"/>
      <c r="D2" s="1374"/>
      <c r="E2" s="1374"/>
      <c r="F2" s="1374"/>
      <c r="G2" s="1374"/>
      <c r="H2" s="1374"/>
      <c r="I2" s="1374"/>
      <c r="J2" s="1374"/>
      <c r="K2" s="1374"/>
      <c r="L2" s="1374"/>
      <c r="M2" s="1375"/>
      <c r="P2" s="701"/>
    </row>
    <row r="3" spans="1:22" ht="15.75" customHeight="1">
      <c r="A3" s="1376" t="s">
        <v>761</v>
      </c>
      <c r="B3" s="1377"/>
      <c r="C3" s="1377"/>
      <c r="D3" s="1377"/>
      <c r="E3" s="1377"/>
      <c r="F3" s="1377"/>
      <c r="G3" s="1377"/>
      <c r="H3" s="1377"/>
      <c r="I3" s="1377"/>
      <c r="J3" s="1377"/>
      <c r="K3" s="1377"/>
      <c r="L3" s="1377"/>
      <c r="M3" s="1378"/>
      <c r="P3" s="701"/>
    </row>
    <row r="4" spans="1:22" ht="15.75" customHeight="1" thickBot="1">
      <c r="A4" s="1376" t="s">
        <v>951</v>
      </c>
      <c r="B4" s="1377"/>
      <c r="C4" s="1377"/>
      <c r="D4" s="1377"/>
      <c r="E4" s="1377"/>
      <c r="F4" s="1377"/>
      <c r="G4" s="1377"/>
      <c r="H4" s="1377"/>
      <c r="I4" s="1377"/>
      <c r="J4" s="1377"/>
      <c r="K4" s="1377"/>
      <c r="L4" s="1377"/>
      <c r="M4" s="1378"/>
      <c r="P4" s="701"/>
    </row>
    <row r="5" spans="1:22" s="703" customFormat="1" ht="24" customHeight="1" thickBot="1">
      <c r="A5" s="1379" t="s">
        <v>762</v>
      </c>
      <c r="B5" s="1380"/>
      <c r="C5" s="1380"/>
      <c r="D5" s="1380"/>
      <c r="E5" s="1380"/>
      <c r="F5" s="702"/>
      <c r="G5" s="702"/>
      <c r="H5" s="702"/>
      <c r="I5" s="1381"/>
      <c r="J5" s="1381"/>
      <c r="K5" s="1381"/>
      <c r="L5" s="1381"/>
      <c r="M5" s="1382"/>
      <c r="N5" s="697"/>
      <c r="O5" s="697"/>
    </row>
    <row r="6" spans="1:22" s="707" customFormat="1" ht="19.5" customHeight="1" thickBot="1">
      <c r="A6" s="704" t="s">
        <v>490</v>
      </c>
      <c r="B6" s="1383" t="s">
        <v>489</v>
      </c>
      <c r="C6" s="1384"/>
      <c r="D6" s="1384"/>
      <c r="E6" s="1384"/>
      <c r="F6" s="1384"/>
      <c r="G6" s="1384"/>
      <c r="H6" s="1384"/>
      <c r="I6" s="1384"/>
      <c r="J6" s="1384"/>
      <c r="K6" s="1384"/>
      <c r="L6" s="1385"/>
      <c r="M6" s="705"/>
      <c r="N6" s="706"/>
      <c r="O6" s="697"/>
    </row>
    <row r="7" spans="1:22" s="707" customFormat="1" ht="38.25" customHeight="1">
      <c r="A7" s="858" t="s">
        <v>952</v>
      </c>
      <c r="B7" s="1511"/>
      <c r="C7" s="1512"/>
      <c r="D7" s="1512"/>
      <c r="E7" s="1512"/>
      <c r="F7" s="1512"/>
      <c r="G7" s="1512"/>
      <c r="H7" s="1512"/>
      <c r="I7" s="1512"/>
      <c r="J7" s="1512"/>
      <c r="K7" s="1512"/>
      <c r="L7" s="1512"/>
      <c r="M7" s="1513"/>
      <c r="N7" s="706"/>
      <c r="O7" s="697"/>
    </row>
    <row r="8" spans="1:22" s="710" customFormat="1" ht="38.25" customHeight="1">
      <c r="A8" s="711" t="s">
        <v>765</v>
      </c>
      <c r="B8" s="1398"/>
      <c r="C8" s="1399"/>
      <c r="D8" s="1399"/>
      <c r="E8" s="1399"/>
      <c r="F8" s="1399"/>
      <c r="G8" s="1399"/>
      <c r="H8" s="1399"/>
      <c r="I8" s="1399"/>
      <c r="J8" s="1399"/>
      <c r="K8" s="1399"/>
      <c r="L8" s="1399"/>
      <c r="M8" s="1400"/>
      <c r="N8" s="706"/>
      <c r="O8" s="712"/>
      <c r="P8" s="713"/>
      <c r="Q8" s="714"/>
      <c r="R8" s="700"/>
    </row>
    <row r="9" spans="1:22" s="710" customFormat="1" ht="38.25" customHeight="1">
      <c r="A9" s="711" t="s">
        <v>953</v>
      </c>
      <c r="B9" s="1398"/>
      <c r="C9" s="1399"/>
      <c r="D9" s="1399"/>
      <c r="E9" s="1399"/>
      <c r="F9" s="1399"/>
      <c r="G9" s="1399"/>
      <c r="H9" s="1399"/>
      <c r="I9" s="1399"/>
      <c r="J9" s="1399"/>
      <c r="K9" s="1399"/>
      <c r="L9" s="1399"/>
      <c r="M9" s="1400"/>
      <c r="N9" s="706">
        <f>LEN(B9)</f>
        <v>0</v>
      </c>
      <c r="O9" s="712" t="str">
        <f>IF(A9="","",IF(N9&gt;30,"Please limit your description to be up to 30-characters only.","ok"))</f>
        <v>ok</v>
      </c>
      <c r="P9" s="713"/>
      <c r="Q9" s="714"/>
      <c r="R9" s="715"/>
    </row>
    <row r="10" spans="1:22" s="710" customFormat="1" ht="38.25" customHeight="1">
      <c r="A10" s="711" t="s">
        <v>954</v>
      </c>
      <c r="B10" s="1398"/>
      <c r="C10" s="1399"/>
      <c r="D10" s="1399"/>
      <c r="E10" s="1399"/>
      <c r="F10" s="1399"/>
      <c r="G10" s="1399"/>
      <c r="H10" s="1399"/>
      <c r="I10" s="1399"/>
      <c r="J10" s="1399"/>
      <c r="K10" s="1399"/>
      <c r="L10" s="1399"/>
      <c r="M10" s="1400"/>
      <c r="N10" s="706">
        <f>LEN(B10)</f>
        <v>0</v>
      </c>
      <c r="O10" s="712" t="str">
        <f>IF(A10="","",IF(N10&gt;10,"Please limit your description to be up to 10-characters only.","ok"))</f>
        <v>ok</v>
      </c>
      <c r="P10" s="713"/>
      <c r="Q10" s="714"/>
      <c r="R10" s="860"/>
    </row>
    <row r="11" spans="1:22" s="710" customFormat="1" ht="38.25" customHeight="1" thickBot="1">
      <c r="A11" s="716" t="s">
        <v>955</v>
      </c>
      <c r="B11" s="1370"/>
      <c r="C11" s="1371"/>
      <c r="D11" s="1371"/>
      <c r="E11" s="1371"/>
      <c r="F11" s="1371"/>
      <c r="G11" s="1371"/>
      <c r="H11" s="1371"/>
      <c r="I11" s="1371"/>
      <c r="J11" s="1371"/>
      <c r="K11" s="1371"/>
      <c r="L11" s="1371"/>
      <c r="M11" s="1372"/>
      <c r="N11" s="706" t="s">
        <v>211</v>
      </c>
      <c r="O11" s="712"/>
      <c r="P11" s="713"/>
      <c r="Q11" s="714"/>
      <c r="R11" s="700"/>
    </row>
    <row r="12" spans="1:22" s="710" customFormat="1" ht="8.25" customHeight="1" thickBot="1">
      <c r="A12" s="717"/>
      <c r="B12" s="718"/>
      <c r="C12" s="718"/>
      <c r="D12" s="718"/>
      <c r="E12" s="718"/>
      <c r="F12" s="718"/>
      <c r="G12" s="718"/>
      <c r="H12" s="718"/>
      <c r="I12" s="718"/>
      <c r="J12" s="718"/>
      <c r="K12" s="718"/>
      <c r="L12" s="718"/>
      <c r="M12" s="718"/>
      <c r="N12" s="706"/>
      <c r="O12" s="697"/>
      <c r="P12" s="719"/>
      <c r="Q12" s="714"/>
      <c r="R12" s="720"/>
      <c r="S12" s="721"/>
      <c r="T12" s="721"/>
      <c r="U12" s="721"/>
      <c r="V12" s="721"/>
    </row>
    <row r="13" spans="1:22" s="729" customFormat="1" ht="15.75" customHeight="1">
      <c r="A13" s="722"/>
      <c r="B13" s="723"/>
      <c r="C13" s="723"/>
      <c r="D13" s="723"/>
      <c r="E13" s="723"/>
      <c r="F13" s="723"/>
      <c r="G13" s="723"/>
      <c r="H13" s="724" t="s">
        <v>459</v>
      </c>
      <c r="I13" s="725"/>
      <c r="J13" s="725"/>
      <c r="K13" s="725"/>
      <c r="L13" s="725"/>
      <c r="M13" s="726"/>
      <c r="N13" s="706"/>
      <c r="O13" s="697"/>
      <c r="P13" s="698"/>
      <c r="Q13" s="699"/>
      <c r="R13" s="727"/>
      <c r="S13" s="728"/>
      <c r="T13" s="728"/>
      <c r="U13" s="728"/>
      <c r="V13" s="728"/>
    </row>
    <row r="14" spans="1:22" s="729" customFormat="1" ht="15.75" customHeight="1">
      <c r="A14" s="730" t="s">
        <v>1</v>
      </c>
      <c r="B14" s="1365"/>
      <c r="C14" s="1365"/>
      <c r="D14" s="1365"/>
      <c r="E14" s="1365"/>
      <c r="F14" s="1365"/>
      <c r="G14" s="731"/>
      <c r="H14" s="732"/>
      <c r="I14" s="733"/>
      <c r="J14" s="733"/>
      <c r="K14" s="733"/>
      <c r="L14" s="733"/>
      <c r="M14" s="734"/>
      <c r="N14" s="706"/>
      <c r="O14" s="697"/>
      <c r="P14" s="698"/>
      <c r="Q14" s="699"/>
      <c r="R14" s="727"/>
      <c r="S14" s="728"/>
      <c r="T14" s="728"/>
      <c r="U14" s="728"/>
      <c r="V14" s="728"/>
    </row>
    <row r="15" spans="1:22" s="729" customFormat="1" ht="15.75" customHeight="1">
      <c r="A15" s="730"/>
      <c r="B15" s="723"/>
      <c r="C15" s="723"/>
      <c r="D15" s="723"/>
      <c r="E15" s="723"/>
      <c r="F15" s="723"/>
      <c r="G15" s="731"/>
      <c r="H15" s="732"/>
      <c r="I15" s="733"/>
      <c r="J15" s="733"/>
      <c r="K15" s="733"/>
      <c r="L15" s="733"/>
      <c r="M15" s="734"/>
      <c r="N15" s="706"/>
      <c r="O15" s="697"/>
      <c r="P15" s="698"/>
      <c r="Q15" s="699"/>
      <c r="R15" s="727"/>
      <c r="S15" s="728"/>
      <c r="T15" s="728"/>
      <c r="U15" s="728"/>
      <c r="V15" s="728"/>
    </row>
    <row r="16" spans="1:22" s="729" customFormat="1" ht="15.75" customHeight="1">
      <c r="A16" s="730" t="s">
        <v>458</v>
      </c>
      <c r="B16" s="1365"/>
      <c r="C16" s="1365"/>
      <c r="D16" s="1365"/>
      <c r="E16" s="1365"/>
      <c r="F16" s="1365"/>
      <c r="G16" s="731"/>
      <c r="H16" s="732"/>
      <c r="I16" s="733" t="s">
        <v>771</v>
      </c>
      <c r="J16" s="733"/>
      <c r="K16" s="733"/>
      <c r="L16" s="733"/>
      <c r="M16" s="734"/>
      <c r="N16" s="706"/>
      <c r="O16" s="697"/>
      <c r="P16" s="698"/>
      <c r="Q16" s="699"/>
      <c r="R16" s="727"/>
      <c r="S16" s="728"/>
      <c r="T16" s="728"/>
      <c r="U16" s="728"/>
      <c r="V16" s="728"/>
    </row>
    <row r="17" spans="1:22" s="729" customFormat="1" ht="15.75" customHeight="1">
      <c r="A17" s="730" t="s">
        <v>456</v>
      </c>
      <c r="B17" s="723"/>
      <c r="C17" s="723"/>
      <c r="D17" s="723"/>
      <c r="E17" s="723"/>
      <c r="F17" s="723"/>
      <c r="G17" s="723"/>
      <c r="H17" s="732" t="s">
        <v>772</v>
      </c>
      <c r="I17" s="723"/>
      <c r="J17" s="723"/>
      <c r="K17" s="723"/>
      <c r="L17" s="723"/>
      <c r="M17" s="735"/>
      <c r="N17" s="706"/>
      <c r="O17" s="697"/>
      <c r="P17" s="698"/>
      <c r="Q17" s="699"/>
      <c r="R17" s="727"/>
      <c r="S17" s="728"/>
      <c r="T17" s="728"/>
      <c r="U17" s="728"/>
      <c r="V17" s="728"/>
    </row>
    <row r="18" spans="1:22" s="729" customFormat="1" ht="15.75" customHeight="1">
      <c r="A18" s="730" t="s">
        <v>455</v>
      </c>
      <c r="B18" s="1365"/>
      <c r="C18" s="1365"/>
      <c r="D18" s="1365"/>
      <c r="E18" s="1365"/>
      <c r="F18" s="1365"/>
      <c r="G18" s="723"/>
      <c r="H18" s="732"/>
      <c r="I18" s="733" t="s">
        <v>773</v>
      </c>
      <c r="J18" s="733"/>
      <c r="K18" s="733"/>
      <c r="L18" s="733"/>
      <c r="M18" s="734"/>
      <c r="N18" s="706"/>
      <c r="O18" s="697"/>
      <c r="P18" s="698"/>
      <c r="Q18" s="699"/>
      <c r="R18" s="727"/>
      <c r="S18" s="728"/>
      <c r="T18" s="728"/>
      <c r="U18" s="728"/>
      <c r="V18" s="728"/>
    </row>
    <row r="19" spans="1:22" s="729" customFormat="1" ht="15.75" customHeight="1">
      <c r="A19" s="730"/>
      <c r="B19" s="723"/>
      <c r="C19" s="723"/>
      <c r="D19" s="723"/>
      <c r="E19" s="723"/>
      <c r="F19" s="723"/>
      <c r="G19" s="723"/>
      <c r="H19" s="732" t="s">
        <v>772</v>
      </c>
      <c r="I19" s="723"/>
      <c r="J19" s="723"/>
      <c r="K19" s="723"/>
      <c r="L19" s="723"/>
      <c r="M19" s="735"/>
      <c r="N19" s="706"/>
      <c r="O19" s="697"/>
      <c r="P19" s="698"/>
      <c r="Q19" s="699"/>
      <c r="R19" s="727"/>
      <c r="S19" s="728"/>
      <c r="T19" s="728"/>
      <c r="U19" s="728"/>
      <c r="V19" s="728"/>
    </row>
    <row r="20" spans="1:22" s="729" customFormat="1" ht="15.75" customHeight="1">
      <c r="A20" s="730" t="s">
        <v>454</v>
      </c>
      <c r="B20" s="1365"/>
      <c r="C20" s="1365"/>
      <c r="D20" s="1365"/>
      <c r="E20" s="1365"/>
      <c r="F20" s="1365"/>
      <c r="G20" s="723"/>
      <c r="H20" s="732"/>
      <c r="I20" s="733"/>
      <c r="J20" s="733"/>
      <c r="K20" s="733"/>
      <c r="L20" s="733"/>
      <c r="M20" s="734"/>
      <c r="N20" s="697"/>
      <c r="O20" s="697"/>
      <c r="P20" s="698"/>
      <c r="Q20" s="699"/>
      <c r="R20" s="727"/>
      <c r="S20" s="728"/>
      <c r="T20" s="728"/>
      <c r="U20" s="728"/>
      <c r="V20" s="728"/>
    </row>
    <row r="21" spans="1:22" s="729" customFormat="1" ht="15.75" customHeight="1">
      <c r="A21" s="730"/>
      <c r="B21" s="736"/>
      <c r="C21" s="736"/>
      <c r="D21" s="736"/>
      <c r="E21" s="736"/>
      <c r="F21" s="723"/>
      <c r="G21" s="723"/>
      <c r="H21" s="732"/>
      <c r="I21" s="733" t="s">
        <v>791</v>
      </c>
      <c r="J21" s="733"/>
      <c r="K21" s="733"/>
      <c r="L21" s="733"/>
      <c r="M21" s="734"/>
      <c r="N21" s="697"/>
      <c r="O21" s="697"/>
      <c r="P21" s="698"/>
      <c r="Q21" s="699"/>
      <c r="R21" s="700"/>
    </row>
    <row r="22" spans="1:22" s="729" customFormat="1" ht="15.75" customHeight="1">
      <c r="A22" s="730" t="s">
        <v>452</v>
      </c>
      <c r="B22" s="1365"/>
      <c r="C22" s="1365"/>
      <c r="D22" s="1365"/>
      <c r="E22" s="1365"/>
      <c r="F22" s="1365"/>
      <c r="G22" s="723"/>
      <c r="H22" s="732" t="s">
        <v>772</v>
      </c>
      <c r="I22" s="723"/>
      <c r="J22" s="723"/>
      <c r="K22" s="723"/>
      <c r="L22" s="723"/>
      <c r="M22" s="735"/>
      <c r="N22" s="697"/>
      <c r="O22" s="697"/>
      <c r="P22" s="698"/>
      <c r="Q22" s="699"/>
      <c r="R22" s="700"/>
    </row>
    <row r="23" spans="1:22" ht="15.75" customHeight="1">
      <c r="A23" s="730"/>
      <c r="B23" s="723"/>
      <c r="C23" s="723"/>
      <c r="D23" s="723"/>
      <c r="E23" s="723"/>
      <c r="F23" s="723"/>
      <c r="G23" s="723"/>
      <c r="H23" s="737"/>
      <c r="I23" s="731"/>
      <c r="J23" s="731"/>
      <c r="K23" s="731"/>
      <c r="L23" s="731"/>
      <c r="M23" s="735"/>
    </row>
    <row r="24" spans="1:22" ht="15.75" customHeight="1" thickBot="1">
      <c r="A24" s="730" t="s">
        <v>450</v>
      </c>
      <c r="B24" s="1366"/>
      <c r="C24" s="1366"/>
      <c r="D24" s="1366"/>
      <c r="E24" s="1366"/>
      <c r="F24" s="1366"/>
      <c r="G24" s="723"/>
      <c r="H24" s="738"/>
      <c r="I24" s="739"/>
      <c r="J24" s="739"/>
      <c r="K24" s="739"/>
      <c r="L24" s="739"/>
      <c r="M24" s="740"/>
    </row>
    <row r="25" spans="1:22">
      <c r="A25" s="741"/>
      <c r="B25" s="333"/>
      <c r="C25" s="333"/>
      <c r="D25" s="333"/>
      <c r="E25" s="333"/>
      <c r="F25" s="333"/>
      <c r="G25" s="333"/>
      <c r="H25" s="333"/>
      <c r="I25" s="333"/>
      <c r="J25" s="333"/>
      <c r="K25" s="333"/>
      <c r="L25" s="333"/>
      <c r="M25" s="333"/>
    </row>
    <row r="26" spans="1:22">
      <c r="B26" s="333"/>
      <c r="C26" s="333"/>
      <c r="D26" s="333"/>
      <c r="E26" s="333"/>
      <c r="F26" s="333"/>
      <c r="G26" s="333"/>
      <c r="H26" s="333"/>
      <c r="I26" s="333"/>
      <c r="J26" s="333"/>
      <c r="K26" s="333"/>
      <c r="L26" s="333"/>
      <c r="M26" s="333"/>
    </row>
  </sheetData>
  <dataConsolidate/>
  <mergeCells count="17">
    <mergeCell ref="B14:F14"/>
    <mergeCell ref="A2:M2"/>
    <mergeCell ref="A3:M3"/>
    <mergeCell ref="A4:M4"/>
    <mergeCell ref="A5:E5"/>
    <mergeCell ref="I5:M5"/>
    <mergeCell ref="B6:L6"/>
    <mergeCell ref="B7:M7"/>
    <mergeCell ref="B8:M8"/>
    <mergeCell ref="B9:M9"/>
    <mergeCell ref="B10:M10"/>
    <mergeCell ref="B11:M11"/>
    <mergeCell ref="B16:F16"/>
    <mergeCell ref="B18:F18"/>
    <mergeCell ref="B20:F20"/>
    <mergeCell ref="B22:F22"/>
    <mergeCell ref="B24:F24"/>
  </mergeCells>
  <dataValidations count="1">
    <dataValidation type="list" allowBlank="1" showInputMessage="1" showErrorMessage="1" sqref="I5:M5">
      <formula1>"Add,Modify,Close"</formula1>
    </dataValidation>
  </dataValidations>
  <printOptions horizontalCentered="1" gridLinesSet="0"/>
  <pageMargins left="0.25" right="0.25" top="1" bottom="0.5" header="0.5" footer="0"/>
  <pageSetup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69"/>
  <sheetViews>
    <sheetView topLeftCell="A15" workbookViewId="0">
      <selection activeCell="L25" sqref="L25"/>
    </sheetView>
  </sheetViews>
  <sheetFormatPr defaultColWidth="9.140625" defaultRowHeight="12.75"/>
  <cols>
    <col min="1" max="1" width="42.5703125" style="526" customWidth="1"/>
    <col min="2" max="2" width="45.85546875" style="526" customWidth="1"/>
    <col min="3" max="3" width="15" style="526" customWidth="1"/>
    <col min="4" max="4" width="25.7109375" style="526" customWidth="1"/>
    <col min="5" max="16384" width="9.140625" style="526"/>
  </cols>
  <sheetData>
    <row r="1" spans="1:7">
      <c r="A1" s="861" t="s">
        <v>956</v>
      </c>
      <c r="B1" s="741" t="s">
        <v>957</v>
      </c>
      <c r="C1" s="741" t="s">
        <v>958</v>
      </c>
      <c r="D1" s="862" t="s">
        <v>959</v>
      </c>
      <c r="G1" s="867" t="s">
        <v>1103</v>
      </c>
    </row>
    <row r="2" spans="1:7">
      <c r="A2" s="333" t="s">
        <v>960</v>
      </c>
      <c r="B2" s="526" t="s">
        <v>961</v>
      </c>
      <c r="C2" s="863" t="s">
        <v>962</v>
      </c>
      <c r="D2" s="864" t="s">
        <v>963</v>
      </c>
      <c r="G2" s="868" t="s">
        <v>428</v>
      </c>
    </row>
    <row r="3" spans="1:7">
      <c r="A3" s="865" t="s">
        <v>964</v>
      </c>
      <c r="B3" s="526" t="s">
        <v>965</v>
      </c>
      <c r="C3" s="863" t="s">
        <v>966</v>
      </c>
      <c r="D3" s="333" t="s">
        <v>967</v>
      </c>
      <c r="G3" s="869" t="s">
        <v>1104</v>
      </c>
    </row>
    <row r="4" spans="1:7">
      <c r="A4" s="865" t="s">
        <v>968</v>
      </c>
      <c r="B4" s="526" t="s">
        <v>969</v>
      </c>
      <c r="C4" s="863" t="s">
        <v>970</v>
      </c>
      <c r="D4" s="866" t="s">
        <v>971</v>
      </c>
      <c r="G4" s="869" t="s">
        <v>404</v>
      </c>
    </row>
    <row r="5" spans="1:7">
      <c r="A5" s="865" t="s">
        <v>972</v>
      </c>
      <c r="B5" s="526" t="s">
        <v>973</v>
      </c>
      <c r="C5" s="863" t="s">
        <v>974</v>
      </c>
      <c r="D5" s="866" t="s">
        <v>975</v>
      </c>
      <c r="G5" s="869" t="s">
        <v>400</v>
      </c>
    </row>
    <row r="6" spans="1:7">
      <c r="A6" s="865" t="s">
        <v>976</v>
      </c>
      <c r="B6" s="526" t="s">
        <v>977</v>
      </c>
      <c r="C6" s="863" t="s">
        <v>978</v>
      </c>
      <c r="D6" s="333" t="s">
        <v>979</v>
      </c>
      <c r="G6" s="869" t="s">
        <v>398</v>
      </c>
    </row>
    <row r="7" spans="1:7">
      <c r="A7" s="865" t="s">
        <v>980</v>
      </c>
      <c r="B7" s="526" t="s">
        <v>981</v>
      </c>
      <c r="C7" s="863" t="s">
        <v>982</v>
      </c>
      <c r="D7" s="866" t="s">
        <v>983</v>
      </c>
      <c r="G7" s="869" t="s">
        <v>396</v>
      </c>
    </row>
    <row r="8" spans="1:7">
      <c r="A8" s="865" t="s">
        <v>984</v>
      </c>
      <c r="B8" s="526" t="s">
        <v>985</v>
      </c>
      <c r="C8" s="863" t="s">
        <v>986</v>
      </c>
      <c r="D8" s="333" t="s">
        <v>987</v>
      </c>
      <c r="G8" s="869" t="s">
        <v>1105</v>
      </c>
    </row>
    <row r="9" spans="1:7">
      <c r="A9" s="865" t="s">
        <v>988</v>
      </c>
      <c r="B9" s="526" t="s">
        <v>989</v>
      </c>
      <c r="D9" s="866" t="s">
        <v>990</v>
      </c>
      <c r="G9" s="869" t="s">
        <v>394</v>
      </c>
    </row>
    <row r="10" spans="1:7">
      <c r="A10" s="266" t="s">
        <v>991</v>
      </c>
      <c r="B10" s="526" t="s">
        <v>992</v>
      </c>
      <c r="D10" s="866" t="s">
        <v>993</v>
      </c>
      <c r="G10" s="869" t="s">
        <v>392</v>
      </c>
    </row>
    <row r="11" spans="1:7">
      <c r="A11" s="865" t="s">
        <v>994</v>
      </c>
      <c r="B11" s="526" t="s">
        <v>995</v>
      </c>
      <c r="D11" s="866" t="s">
        <v>996</v>
      </c>
      <c r="G11" s="869" t="s">
        <v>389</v>
      </c>
    </row>
    <row r="12" spans="1:7">
      <c r="A12" s="865" t="s">
        <v>997</v>
      </c>
      <c r="B12" s="526" t="s">
        <v>998</v>
      </c>
      <c r="D12" s="333" t="s">
        <v>999</v>
      </c>
      <c r="G12" s="869" t="s">
        <v>387</v>
      </c>
    </row>
    <row r="13" spans="1:7">
      <c r="A13" s="865" t="s">
        <v>1000</v>
      </c>
      <c r="B13" s="526" t="s">
        <v>1001</v>
      </c>
      <c r="D13" s="333" t="s">
        <v>1002</v>
      </c>
      <c r="G13" s="869" t="s">
        <v>1106</v>
      </c>
    </row>
    <row r="14" spans="1:7">
      <c r="A14" s="865" t="s">
        <v>1003</v>
      </c>
      <c r="B14" s="526" t="s">
        <v>1004</v>
      </c>
      <c r="G14" s="869" t="s">
        <v>385</v>
      </c>
    </row>
    <row r="15" spans="1:7">
      <c r="A15" s="865" t="s">
        <v>1005</v>
      </c>
      <c r="B15" s="526" t="s">
        <v>1006</v>
      </c>
      <c r="G15" s="869" t="s">
        <v>383</v>
      </c>
    </row>
    <row r="16" spans="1:7">
      <c r="A16" s="865" t="s">
        <v>1007</v>
      </c>
      <c r="B16" s="526" t="s">
        <v>1008</v>
      </c>
      <c r="G16" s="869" t="s">
        <v>381</v>
      </c>
    </row>
    <row r="17" spans="1:7">
      <c r="A17" s="865" t="s">
        <v>1009</v>
      </c>
      <c r="B17" s="526" t="s">
        <v>1010</v>
      </c>
      <c r="G17" s="869" t="s">
        <v>379</v>
      </c>
    </row>
    <row r="18" spans="1:7">
      <c r="A18" s="865" t="s">
        <v>342</v>
      </c>
      <c r="B18" s="526" t="s">
        <v>1011</v>
      </c>
      <c r="G18" s="869" t="s">
        <v>377</v>
      </c>
    </row>
    <row r="19" spans="1:7">
      <c r="A19" s="865" t="s">
        <v>1012</v>
      </c>
      <c r="B19" s="526" t="s">
        <v>1013</v>
      </c>
      <c r="G19" s="869" t="s">
        <v>375</v>
      </c>
    </row>
    <row r="20" spans="1:7">
      <c r="A20" s="865" t="s">
        <v>1014</v>
      </c>
      <c r="B20" s="526" t="s">
        <v>1015</v>
      </c>
      <c r="G20" s="869" t="s">
        <v>373</v>
      </c>
    </row>
    <row r="21" spans="1:7">
      <c r="A21" s="865" t="s">
        <v>1016</v>
      </c>
      <c r="B21" s="526" t="s">
        <v>1017</v>
      </c>
      <c r="G21" s="869" t="s">
        <v>1107</v>
      </c>
    </row>
    <row r="22" spans="1:7">
      <c r="A22" s="865" t="s">
        <v>1018</v>
      </c>
      <c r="B22" s="526" t="s">
        <v>1019</v>
      </c>
      <c r="G22" s="869" t="s">
        <v>677</v>
      </c>
    </row>
    <row r="23" spans="1:7">
      <c r="A23" s="865" t="s">
        <v>1020</v>
      </c>
      <c r="B23" s="526" t="s">
        <v>1021</v>
      </c>
      <c r="G23" s="869" t="s">
        <v>371</v>
      </c>
    </row>
    <row r="24" spans="1:7">
      <c r="A24" s="865" t="s">
        <v>292</v>
      </c>
      <c r="B24" s="526" t="s">
        <v>1022</v>
      </c>
      <c r="G24" s="869" t="s">
        <v>369</v>
      </c>
    </row>
    <row r="25" spans="1:7">
      <c r="A25" s="333" t="s">
        <v>1023</v>
      </c>
      <c r="B25" s="526" t="s">
        <v>1024</v>
      </c>
      <c r="G25" s="869" t="s">
        <v>363</v>
      </c>
    </row>
    <row r="26" spans="1:7">
      <c r="A26" s="333" t="s">
        <v>1025</v>
      </c>
      <c r="B26" s="526" t="s">
        <v>1026</v>
      </c>
      <c r="G26" s="869" t="s">
        <v>361</v>
      </c>
    </row>
    <row r="27" spans="1:7">
      <c r="A27" s="333" t="s">
        <v>1027</v>
      </c>
      <c r="B27" s="526" t="s">
        <v>1028</v>
      </c>
      <c r="G27" s="869" t="s">
        <v>359</v>
      </c>
    </row>
    <row r="28" spans="1:7">
      <c r="A28" s="333" t="s">
        <v>1029</v>
      </c>
      <c r="B28" s="526" t="s">
        <v>1030</v>
      </c>
      <c r="G28" s="869" t="s">
        <v>357</v>
      </c>
    </row>
    <row r="29" spans="1:7">
      <c r="A29" s="333" t="s">
        <v>1031</v>
      </c>
      <c r="B29" s="526" t="s">
        <v>1032</v>
      </c>
      <c r="G29" s="869" t="s">
        <v>355</v>
      </c>
    </row>
    <row r="30" spans="1:7">
      <c r="A30" s="333" t="s">
        <v>1033</v>
      </c>
      <c r="B30" s="526" t="s">
        <v>1034</v>
      </c>
      <c r="G30" s="869" t="s">
        <v>353</v>
      </c>
    </row>
    <row r="31" spans="1:7">
      <c r="A31" s="333" t="s">
        <v>1035</v>
      </c>
      <c r="B31" s="526" t="s">
        <v>1036</v>
      </c>
      <c r="G31" s="869" t="s">
        <v>1108</v>
      </c>
    </row>
    <row r="32" spans="1:7">
      <c r="A32" s="333" t="s">
        <v>1037</v>
      </c>
      <c r="B32" s="526" t="s">
        <v>1038</v>
      </c>
      <c r="G32" s="869" t="s">
        <v>351</v>
      </c>
    </row>
    <row r="33" spans="1:7">
      <c r="A33" s="333" t="s">
        <v>1039</v>
      </c>
      <c r="B33" s="526" t="s">
        <v>1040</v>
      </c>
      <c r="G33" s="869" t="s">
        <v>349</v>
      </c>
    </row>
    <row r="34" spans="1:7">
      <c r="A34" s="333" t="s">
        <v>1041</v>
      </c>
      <c r="B34" s="526" t="s">
        <v>1042</v>
      </c>
      <c r="G34" s="869" t="s">
        <v>1109</v>
      </c>
    </row>
    <row r="35" spans="1:7">
      <c r="A35" s="333" t="s">
        <v>1043</v>
      </c>
      <c r="B35" s="526" t="s">
        <v>1044</v>
      </c>
      <c r="G35" s="869" t="s">
        <v>347</v>
      </c>
    </row>
    <row r="36" spans="1:7">
      <c r="A36" s="333" t="s">
        <v>1045</v>
      </c>
      <c r="B36" s="526" t="s">
        <v>1046</v>
      </c>
      <c r="G36" s="869" t="s">
        <v>345</v>
      </c>
    </row>
    <row r="37" spans="1:7">
      <c r="A37" s="333" t="s">
        <v>1047</v>
      </c>
      <c r="B37" s="526" t="s">
        <v>1048</v>
      </c>
      <c r="G37" s="869" t="s">
        <v>343</v>
      </c>
    </row>
    <row r="38" spans="1:7">
      <c r="A38" s="333" t="s">
        <v>1049</v>
      </c>
      <c r="B38" s="526" t="s">
        <v>1050</v>
      </c>
      <c r="G38" s="869" t="s">
        <v>341</v>
      </c>
    </row>
    <row r="39" spans="1:7">
      <c r="A39" s="333" t="s">
        <v>1051</v>
      </c>
      <c r="B39" s="526" t="s">
        <v>1052</v>
      </c>
      <c r="G39" s="869" t="s">
        <v>1110</v>
      </c>
    </row>
    <row r="40" spans="1:7">
      <c r="A40" s="333" t="s">
        <v>1053</v>
      </c>
      <c r="B40" s="526" t="s">
        <v>1054</v>
      </c>
      <c r="G40" s="869" t="s">
        <v>335</v>
      </c>
    </row>
    <row r="41" spans="1:7">
      <c r="A41" s="333" t="s">
        <v>1055</v>
      </c>
      <c r="B41" s="526" t="s">
        <v>1056</v>
      </c>
      <c r="G41" s="869" t="s">
        <v>331</v>
      </c>
    </row>
    <row r="42" spans="1:7">
      <c r="A42" s="333" t="s">
        <v>1057</v>
      </c>
      <c r="B42" s="526" t="s">
        <v>1058</v>
      </c>
      <c r="G42" s="869" t="s">
        <v>329</v>
      </c>
    </row>
    <row r="43" spans="1:7">
      <c r="A43" s="333" t="s">
        <v>1059</v>
      </c>
      <c r="B43" s="526" t="s">
        <v>1060</v>
      </c>
      <c r="G43" s="869" t="s">
        <v>327</v>
      </c>
    </row>
    <row r="44" spans="1:7">
      <c r="A44" s="333" t="s">
        <v>1061</v>
      </c>
      <c r="B44" s="526" t="s">
        <v>1062</v>
      </c>
      <c r="G44" s="869" t="s">
        <v>1111</v>
      </c>
    </row>
    <row r="45" spans="1:7">
      <c r="A45" s="333" t="s">
        <v>1063</v>
      </c>
      <c r="B45" s="526" t="s">
        <v>1064</v>
      </c>
      <c r="G45" s="869" t="s">
        <v>317</v>
      </c>
    </row>
    <row r="46" spans="1:7">
      <c r="A46" s="333" t="s">
        <v>1065</v>
      </c>
      <c r="B46" s="526" t="s">
        <v>1066</v>
      </c>
      <c r="G46" s="869" t="s">
        <v>315</v>
      </c>
    </row>
    <row r="47" spans="1:7">
      <c r="A47" s="333" t="s">
        <v>1067</v>
      </c>
      <c r="B47" s="526" t="s">
        <v>1068</v>
      </c>
      <c r="G47" s="869" t="s">
        <v>313</v>
      </c>
    </row>
    <row r="48" spans="1:7">
      <c r="A48" s="333" t="s">
        <v>1069</v>
      </c>
      <c r="B48" s="526" t="s">
        <v>1070</v>
      </c>
      <c r="G48" s="869" t="s">
        <v>310</v>
      </c>
    </row>
    <row r="49" spans="1:7">
      <c r="A49" s="333" t="s">
        <v>1071</v>
      </c>
      <c r="B49" s="526" t="s">
        <v>1072</v>
      </c>
      <c r="G49" s="869" t="s">
        <v>307</v>
      </c>
    </row>
    <row r="50" spans="1:7">
      <c r="A50" s="333" t="s">
        <v>1073</v>
      </c>
      <c r="B50" s="526" t="s">
        <v>1074</v>
      </c>
      <c r="G50" s="869" t="s">
        <v>304</v>
      </c>
    </row>
    <row r="51" spans="1:7">
      <c r="A51" s="333" t="s">
        <v>1075</v>
      </c>
      <c r="B51" s="526" t="s">
        <v>1076</v>
      </c>
      <c r="G51" s="869" t="s">
        <v>302</v>
      </c>
    </row>
    <row r="52" spans="1:7">
      <c r="A52" s="333" t="s">
        <v>1077</v>
      </c>
      <c r="B52" s="526" t="s">
        <v>1078</v>
      </c>
      <c r="G52" s="869" t="s">
        <v>300</v>
      </c>
    </row>
    <row r="53" spans="1:7">
      <c r="A53" s="333" t="s">
        <v>1079</v>
      </c>
      <c r="B53" s="526" t="s">
        <v>1080</v>
      </c>
      <c r="G53" s="869" t="s">
        <v>296</v>
      </c>
    </row>
    <row r="54" spans="1:7">
      <c r="A54" s="333" t="s">
        <v>1081</v>
      </c>
      <c r="B54" s="526" t="s">
        <v>1082</v>
      </c>
      <c r="G54" s="869" t="s">
        <v>293</v>
      </c>
    </row>
    <row r="55" spans="1:7">
      <c r="A55" s="333" t="s">
        <v>312</v>
      </c>
      <c r="B55" s="526" t="s">
        <v>1083</v>
      </c>
      <c r="G55" s="869" t="s">
        <v>291</v>
      </c>
    </row>
    <row r="56" spans="1:7">
      <c r="A56" s="333" t="s">
        <v>346</v>
      </c>
      <c r="B56" s="526" t="s">
        <v>1084</v>
      </c>
    </row>
    <row r="57" spans="1:7">
      <c r="A57" s="333" t="s">
        <v>1085</v>
      </c>
      <c r="B57" s="526" t="s">
        <v>1086</v>
      </c>
    </row>
    <row r="58" spans="1:7">
      <c r="A58" s="333" t="s">
        <v>1087</v>
      </c>
      <c r="B58" s="526" t="s">
        <v>1088</v>
      </c>
    </row>
    <row r="59" spans="1:7">
      <c r="A59" s="333" t="s">
        <v>1089</v>
      </c>
      <c r="B59" s="526" t="s">
        <v>1090</v>
      </c>
    </row>
    <row r="60" spans="1:7">
      <c r="A60" s="333" t="s">
        <v>1091</v>
      </c>
      <c r="B60" s="526" t="s">
        <v>1092</v>
      </c>
    </row>
    <row r="61" spans="1:7">
      <c r="A61" s="333" t="s">
        <v>1093</v>
      </c>
      <c r="B61" s="526" t="s">
        <v>1094</v>
      </c>
    </row>
    <row r="62" spans="1:7">
      <c r="A62" s="333" t="s">
        <v>17</v>
      </c>
      <c r="B62" s="526" t="s">
        <v>1095</v>
      </c>
    </row>
    <row r="63" spans="1:7">
      <c r="B63" s="526" t="s">
        <v>1096</v>
      </c>
    </row>
    <row r="64" spans="1:7">
      <c r="B64" s="526" t="s">
        <v>1097</v>
      </c>
    </row>
    <row r="65" spans="2:2">
      <c r="B65" s="526" t="s">
        <v>1098</v>
      </c>
    </row>
    <row r="66" spans="2:2">
      <c r="B66" s="526" t="s">
        <v>1099</v>
      </c>
    </row>
    <row r="67" spans="2:2">
      <c r="B67" s="526" t="s">
        <v>1100</v>
      </c>
    </row>
    <row r="68" spans="2:2">
      <c r="B68" s="526" t="s">
        <v>1101</v>
      </c>
    </row>
    <row r="69" spans="2:2">
      <c r="B69" s="526" t="s">
        <v>1102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Q36"/>
  <sheetViews>
    <sheetView zoomScaleNormal="100" zoomScaleSheetLayoutView="100" workbookViewId="0">
      <selection activeCell="A2" sqref="A2"/>
    </sheetView>
  </sheetViews>
  <sheetFormatPr defaultColWidth="8.85546875" defaultRowHeight="12.75"/>
  <cols>
    <col min="1" max="1" width="30.42578125" style="359" customWidth="1"/>
    <col min="2" max="2" width="19.85546875" style="359" customWidth="1"/>
    <col min="3" max="3" width="21.42578125" style="359" customWidth="1"/>
    <col min="4" max="16384" width="8.85546875" style="359"/>
  </cols>
  <sheetData>
    <row r="1" spans="1:17" s="371" customFormat="1" ht="18">
      <c r="A1" s="385" t="s">
        <v>206</v>
      </c>
      <c r="C1" s="382"/>
    </row>
    <row r="2" spans="1:17" s="371" customFormat="1" ht="18">
      <c r="A2" s="385"/>
      <c r="C2" s="382"/>
    </row>
    <row r="3" spans="1:17" s="371" customFormat="1">
      <c r="A3" s="377" t="s">
        <v>205</v>
      </c>
      <c r="C3" s="382"/>
    </row>
    <row r="4" spans="1:17" s="371" customFormat="1">
      <c r="A4" s="1088" t="s">
        <v>1406</v>
      </c>
      <c r="B4" s="383"/>
      <c r="C4" s="382"/>
    </row>
    <row r="5" spans="1:17" s="371" customFormat="1">
      <c r="A5" s="1088" t="s">
        <v>1405</v>
      </c>
      <c r="B5" s="383"/>
      <c r="C5" s="382"/>
    </row>
    <row r="6" spans="1:17" s="371" customFormat="1" ht="15">
      <c r="A6" s="384" t="s">
        <v>673</v>
      </c>
      <c r="B6" s="383"/>
      <c r="C6" s="382"/>
      <c r="H6" s="377"/>
      <c r="K6" s="377"/>
    </row>
    <row r="9" spans="1:17" s="377" customFormat="1">
      <c r="A9" s="369" t="s">
        <v>1114</v>
      </c>
      <c r="B9" s="381"/>
      <c r="C9" s="380"/>
      <c r="D9" s="379"/>
      <c r="E9" s="379"/>
      <c r="F9" s="378"/>
      <c r="G9" s="378"/>
      <c r="H9" s="378"/>
      <c r="I9" s="378"/>
      <c r="J9" s="367"/>
      <c r="K9" s="367"/>
      <c r="L9" s="367"/>
      <c r="M9" s="367"/>
      <c r="N9" s="367"/>
      <c r="O9" s="367"/>
      <c r="P9" s="367"/>
      <c r="Q9" s="367"/>
    </row>
    <row r="10" spans="1:17" s="377" customFormat="1" ht="5.25" customHeight="1">
      <c r="A10" s="369"/>
      <c r="B10" s="381"/>
      <c r="C10" s="380"/>
      <c r="D10" s="379"/>
      <c r="E10" s="379"/>
      <c r="F10" s="378"/>
      <c r="G10" s="378"/>
      <c r="H10" s="378"/>
      <c r="I10" s="378"/>
      <c r="J10" s="367"/>
      <c r="K10" s="367"/>
      <c r="L10" s="367"/>
      <c r="M10" s="367"/>
      <c r="N10" s="367"/>
      <c r="O10" s="367"/>
      <c r="P10" s="367"/>
      <c r="Q10" s="367"/>
    </row>
    <row r="11" spans="1:17" s="371" customFormat="1">
      <c r="A11" s="374"/>
      <c r="B11" s="376" t="s">
        <v>204</v>
      </c>
      <c r="C11" s="375" t="s">
        <v>203</v>
      </c>
      <c r="D11" s="373"/>
      <c r="E11" s="373"/>
      <c r="F11" s="372"/>
      <c r="G11" s="372"/>
      <c r="H11" s="372"/>
      <c r="I11" s="372"/>
      <c r="J11" s="359"/>
      <c r="K11" s="359"/>
      <c r="L11" s="359"/>
      <c r="M11" s="359"/>
      <c r="N11" s="359"/>
      <c r="O11" s="359"/>
      <c r="P11" s="359"/>
      <c r="Q11" s="359"/>
    </row>
    <row r="12" spans="1:17" s="371" customFormat="1">
      <c r="A12" s="374" t="s">
        <v>202</v>
      </c>
      <c r="B12" s="877">
        <f>'[11]Prop J Main Template'!F29</f>
        <v>0</v>
      </c>
      <c r="C12" s="877">
        <f>'[11]Prop J Main Template'!G29</f>
        <v>0</v>
      </c>
      <c r="D12" s="373"/>
      <c r="E12" s="373"/>
      <c r="F12" s="372"/>
      <c r="G12" s="372"/>
      <c r="H12" s="372"/>
      <c r="I12" s="372"/>
      <c r="J12" s="359"/>
      <c r="K12" s="359"/>
      <c r="L12" s="359"/>
      <c r="M12" s="359"/>
      <c r="N12" s="359"/>
      <c r="O12" s="359"/>
      <c r="P12" s="359"/>
      <c r="Q12" s="359"/>
    </row>
    <row r="13" spans="1:17" s="371" customFormat="1">
      <c r="A13" s="374" t="s">
        <v>201</v>
      </c>
      <c r="B13" s="877">
        <f>'[11]Prop J Main Template'!F30</f>
        <v>0</v>
      </c>
      <c r="C13" s="877">
        <f>'[11]Prop J Main Template'!G30</f>
        <v>0</v>
      </c>
      <c r="D13" s="373"/>
      <c r="E13" s="373"/>
      <c r="F13" s="372"/>
      <c r="G13" s="372"/>
      <c r="H13" s="372"/>
      <c r="I13" s="372"/>
      <c r="J13" s="359"/>
      <c r="K13" s="359"/>
      <c r="L13" s="359"/>
      <c r="M13" s="359"/>
      <c r="N13" s="359"/>
      <c r="O13" s="359"/>
      <c r="P13" s="359"/>
      <c r="Q13" s="359"/>
    </row>
    <row r="14" spans="1:17" s="371" customFormat="1">
      <c r="A14" s="374" t="s">
        <v>200</v>
      </c>
      <c r="B14" s="877">
        <f>'[11]Prop J Main Template'!F45</f>
        <v>0</v>
      </c>
      <c r="C14" s="877">
        <f>'[11]Prop J Main Template'!G45</f>
        <v>0</v>
      </c>
      <c r="D14" s="373"/>
      <c r="E14" s="373"/>
      <c r="F14" s="372"/>
      <c r="G14" s="372"/>
      <c r="H14" s="372"/>
      <c r="I14" s="372"/>
      <c r="J14" s="359"/>
      <c r="K14" s="359"/>
      <c r="L14" s="359"/>
      <c r="M14" s="359"/>
      <c r="N14" s="359"/>
      <c r="O14" s="359"/>
      <c r="P14" s="359"/>
      <c r="Q14" s="359"/>
    </row>
    <row r="15" spans="1:17" s="371" customFormat="1">
      <c r="A15" s="374" t="s">
        <v>199</v>
      </c>
      <c r="B15" s="878">
        <f>'[11]Prop J Main Template'!F52</f>
        <v>0</v>
      </c>
      <c r="C15" s="878">
        <f>'[11]Prop J Main Template'!G52</f>
        <v>0</v>
      </c>
      <c r="D15" s="373"/>
      <c r="E15" s="373"/>
      <c r="F15" s="372"/>
      <c r="G15" s="372"/>
      <c r="H15" s="372"/>
      <c r="I15" s="372"/>
      <c r="J15" s="359"/>
      <c r="K15" s="359"/>
      <c r="L15" s="359"/>
      <c r="M15" s="359"/>
      <c r="N15" s="359"/>
      <c r="O15" s="359"/>
      <c r="P15" s="359"/>
      <c r="Q15" s="359"/>
    </row>
    <row r="16" spans="1:17">
      <c r="B16" s="370">
        <f>SUM(B12:B15)</f>
        <v>0</v>
      </c>
      <c r="C16" s="370">
        <f>SUM(C12:C15)</f>
        <v>0</v>
      </c>
    </row>
    <row r="17" spans="1:3">
      <c r="B17" s="365"/>
      <c r="C17" s="365"/>
    </row>
    <row r="18" spans="1:3" s="367" customFormat="1">
      <c r="A18" s="369" t="s">
        <v>1115</v>
      </c>
      <c r="B18" s="368"/>
      <c r="C18" s="368"/>
    </row>
    <row r="19" spans="1:3">
      <c r="B19" s="366"/>
      <c r="C19" s="366"/>
    </row>
    <row r="20" spans="1:3">
      <c r="A20" s="359" t="s">
        <v>198</v>
      </c>
      <c r="B20" s="877">
        <f>'[11]Prop J Cost Detail'!G5</f>
        <v>0</v>
      </c>
      <c r="C20" s="877">
        <f>'[11]Prop J Cost Detail'!H5</f>
        <v>0</v>
      </c>
    </row>
    <row r="21" spans="1:3">
      <c r="A21" s="359" t="s">
        <v>197</v>
      </c>
      <c r="B21" s="878">
        <f>'[11]Prop J Cost Detail'!G6</f>
        <v>0</v>
      </c>
      <c r="C21" s="878">
        <f>'[11]Prop J Cost Detail'!H6</f>
        <v>0</v>
      </c>
    </row>
    <row r="22" spans="1:3">
      <c r="B22" s="365">
        <f>SUM(B20:B21)</f>
        <v>0</v>
      </c>
      <c r="C22" s="365">
        <f>SUM(C20:C21)</f>
        <v>0</v>
      </c>
    </row>
    <row r="24" spans="1:3" ht="13.5" thickBot="1"/>
    <row r="25" spans="1:3" ht="26.25" thickBot="1">
      <c r="A25" s="364" t="s">
        <v>196</v>
      </c>
      <c r="B25" s="363">
        <f>B16-B22</f>
        <v>0</v>
      </c>
      <c r="C25" s="362">
        <f>C16-C22</f>
        <v>0</v>
      </c>
    </row>
    <row r="28" spans="1:3">
      <c r="A28" s="361" t="s">
        <v>195</v>
      </c>
    </row>
    <row r="29" spans="1:3">
      <c r="A29" s="360" t="s">
        <v>193</v>
      </c>
      <c r="B29" s="876" t="s">
        <v>1404</v>
      </c>
    </row>
    <row r="30" spans="1:3">
      <c r="A30" s="360" t="s">
        <v>192</v>
      </c>
      <c r="B30" s="876" t="s">
        <v>1403</v>
      </c>
    </row>
    <row r="31" spans="1:3" ht="15">
      <c r="A31" s="360" t="s">
        <v>191</v>
      </c>
      <c r="B31" s="1087" t="s">
        <v>1402</v>
      </c>
    </row>
    <row r="32" spans="1:3">
      <c r="A32" s="360"/>
    </row>
    <row r="33" spans="1:2">
      <c r="A33" s="360" t="s">
        <v>194</v>
      </c>
    </row>
    <row r="34" spans="1:2">
      <c r="A34" s="360" t="s">
        <v>193</v>
      </c>
      <c r="B34" s="876"/>
    </row>
    <row r="35" spans="1:2">
      <c r="A35" s="360" t="s">
        <v>192</v>
      </c>
      <c r="B35" s="876"/>
    </row>
    <row r="36" spans="1:2">
      <c r="A36" s="360" t="s">
        <v>191</v>
      </c>
      <c r="B36" s="876"/>
    </row>
  </sheetData>
  <hyperlinks>
    <hyperlink ref="B31" r:id="rId1"/>
  </hyperlinks>
  <pageMargins left="0.26" right="0.7" top="0.44" bottom="0.75" header="0.3" footer="0.3"/>
  <pageSetup orientation="portrait" r:id="rId2"/>
  <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S72"/>
  <sheetViews>
    <sheetView zoomScaleNormal="100" zoomScaleSheetLayoutView="90" workbookViewId="0">
      <selection activeCell="A4" sqref="A4"/>
    </sheetView>
  </sheetViews>
  <sheetFormatPr defaultColWidth="7.42578125" defaultRowHeight="12.75"/>
  <cols>
    <col min="1" max="1" width="34.42578125" style="386" customWidth="1"/>
    <col min="2" max="2" width="10.28515625" style="386" customWidth="1"/>
    <col min="3" max="3" width="12.42578125" style="387" bestFit="1" customWidth="1"/>
    <col min="4" max="5" width="10.7109375" style="386" customWidth="1"/>
    <col min="6" max="6" width="17.5703125" style="386" customWidth="1"/>
    <col min="7" max="7" width="16.42578125" style="386" customWidth="1"/>
    <col min="8" max="8" width="5.42578125" style="386" customWidth="1"/>
    <col min="9" max="9" width="10.28515625" style="386" customWidth="1"/>
    <col min="10" max="10" width="21.28515625" style="386" customWidth="1"/>
    <col min="11" max="11" width="7.85546875" style="386" customWidth="1"/>
    <col min="12" max="12" width="8.42578125" style="386" customWidth="1"/>
    <col min="13" max="13" width="10.7109375" style="386" bestFit="1" customWidth="1"/>
    <col min="14" max="17" width="11.42578125" style="386" customWidth="1"/>
    <col min="18" max="18" width="9.42578125" style="386" customWidth="1"/>
    <col min="19" max="19" width="9.7109375" style="386" hidden="1" customWidth="1"/>
    <col min="20" max="16384" width="7.42578125" style="386"/>
  </cols>
  <sheetData>
    <row r="1" spans="1:19" s="441" customFormat="1" ht="18">
      <c r="A1" s="444" t="s">
        <v>206</v>
      </c>
      <c r="B1" s="443"/>
      <c r="C1" s="442"/>
    </row>
    <row r="2" spans="1:19" ht="10.5" customHeight="1">
      <c r="B2" s="403"/>
      <c r="I2" s="441"/>
      <c r="J2" s="441"/>
      <c r="K2" s="441"/>
      <c r="L2" s="441"/>
    </row>
    <row r="3" spans="1:19">
      <c r="A3" s="1088" t="s">
        <v>1406</v>
      </c>
      <c r="B3" s="403"/>
      <c r="I3" s="1550" t="s">
        <v>243</v>
      </c>
      <c r="J3" s="1550"/>
      <c r="K3" s="1550"/>
      <c r="L3" s="1550"/>
      <c r="M3" s="1550"/>
    </row>
    <row r="4" spans="1:19">
      <c r="A4" s="879" t="s">
        <v>630</v>
      </c>
      <c r="B4" s="403"/>
      <c r="I4" s="1550"/>
      <c r="J4" s="1550"/>
      <c r="K4" s="1550"/>
      <c r="L4" s="1550"/>
      <c r="M4" s="1550"/>
    </row>
    <row r="5" spans="1:19">
      <c r="A5" s="1088" t="s">
        <v>1405</v>
      </c>
      <c r="B5" s="403"/>
      <c r="I5" s="1550"/>
      <c r="J5" s="1550"/>
      <c r="K5" s="1550"/>
      <c r="L5" s="1550"/>
      <c r="M5" s="1550"/>
    </row>
    <row r="6" spans="1:19">
      <c r="A6" s="403" t="s">
        <v>242</v>
      </c>
      <c r="B6" s="403"/>
      <c r="I6" s="1550"/>
      <c r="J6" s="1550"/>
      <c r="K6" s="1550"/>
      <c r="L6" s="1550"/>
      <c r="M6" s="1550"/>
    </row>
    <row r="7" spans="1:19" ht="15">
      <c r="A7" s="880" t="s">
        <v>673</v>
      </c>
      <c r="B7" s="403"/>
    </row>
    <row r="8" spans="1:19" ht="17.25" customHeight="1">
      <c r="A8" s="390"/>
      <c r="B8" s="403"/>
      <c r="I8" s="440" t="s">
        <v>1116</v>
      </c>
    </row>
    <row r="9" spans="1:19">
      <c r="A9" s="436" t="s">
        <v>240</v>
      </c>
      <c r="B9" s="403"/>
      <c r="H9" s="439"/>
    </row>
    <row r="10" spans="1:19">
      <c r="A10" s="436"/>
      <c r="B10" s="403"/>
      <c r="I10" s="881" t="s">
        <v>1117</v>
      </c>
      <c r="J10" s="882"/>
      <c r="K10" s="883"/>
      <c r="L10" s="882"/>
      <c r="M10" s="882"/>
      <c r="N10" s="882"/>
      <c r="O10" s="882"/>
    </row>
    <row r="11" spans="1:19" ht="13.5" thickBot="1">
      <c r="A11" s="1551" t="s">
        <v>238</v>
      </c>
      <c r="B11" s="1551"/>
      <c r="C11" s="1551"/>
      <c r="D11" s="1551"/>
      <c r="E11" s="1551"/>
      <c r="F11" s="1551"/>
      <c r="G11" s="1551"/>
      <c r="J11" s="436"/>
    </row>
    <row r="12" spans="1:19" ht="15" customHeight="1">
      <c r="A12" s="1552" t="s">
        <v>51</v>
      </c>
      <c r="B12" s="1554" t="s">
        <v>237</v>
      </c>
      <c r="C12" s="1556" t="s">
        <v>236</v>
      </c>
      <c r="D12" s="1558" t="s">
        <v>1118</v>
      </c>
      <c r="E12" s="1559"/>
      <c r="F12" s="1560" t="s">
        <v>1119</v>
      </c>
      <c r="G12" s="1561"/>
      <c r="J12" s="436"/>
    </row>
    <row r="13" spans="1:19" ht="48.75" customHeight="1">
      <c r="A13" s="1553"/>
      <c r="B13" s="1555"/>
      <c r="C13" s="1557"/>
      <c r="D13" s="1095" t="s">
        <v>234</v>
      </c>
      <c r="E13" s="884" t="s">
        <v>233</v>
      </c>
      <c r="F13" s="435" t="s">
        <v>234</v>
      </c>
      <c r="G13" s="885" t="s">
        <v>233</v>
      </c>
      <c r="H13" s="886"/>
      <c r="I13" s="887" t="s">
        <v>1120</v>
      </c>
      <c r="J13" s="888" t="s">
        <v>52</v>
      </c>
      <c r="K13" s="888" t="s">
        <v>1121</v>
      </c>
      <c r="L13" s="888" t="s">
        <v>1122</v>
      </c>
      <c r="M13" s="888" t="s">
        <v>1123</v>
      </c>
      <c r="N13" s="888" t="s">
        <v>1124</v>
      </c>
      <c r="O13" s="889"/>
      <c r="P13" s="889"/>
      <c r="Q13" s="889"/>
      <c r="R13" s="889"/>
    </row>
    <row r="14" spans="1:19">
      <c r="A14" s="1094" t="s">
        <v>1412</v>
      </c>
      <c r="B14" s="890" t="s">
        <v>1411</v>
      </c>
      <c r="C14" s="1093">
        <v>26</v>
      </c>
      <c r="D14" s="1091">
        <v>1716</v>
      </c>
      <c r="E14" s="1091">
        <v>2084</v>
      </c>
      <c r="F14" s="891">
        <f t="shared" ref="F14:F23" si="0">C14*D14*26.1</f>
        <v>1164477.6000000001</v>
      </c>
      <c r="G14" s="892">
        <f t="shared" ref="G14:G23" si="1">C14*E14*26.1</f>
        <v>1414202.4000000001</v>
      </c>
      <c r="H14" s="432"/>
      <c r="I14" s="893"/>
      <c r="J14" s="894"/>
      <c r="K14" s="895"/>
      <c r="L14" s="896"/>
      <c r="M14" s="895"/>
      <c r="N14" s="895"/>
      <c r="O14" s="422"/>
      <c r="P14" s="422"/>
      <c r="Q14" s="422"/>
      <c r="R14" s="422"/>
      <c r="S14" s="430" t="s">
        <v>226</v>
      </c>
    </row>
    <row r="15" spans="1:19">
      <c r="A15" s="1092" t="s">
        <v>1410</v>
      </c>
      <c r="B15" s="876" t="s">
        <v>1409</v>
      </c>
      <c r="C15" s="1090">
        <v>0.2</v>
      </c>
      <c r="D15" s="1091">
        <v>2932</v>
      </c>
      <c r="E15" s="1091">
        <v>3564</v>
      </c>
      <c r="F15" s="901">
        <f t="shared" si="0"/>
        <v>15305.04</v>
      </c>
      <c r="G15" s="902">
        <f t="shared" si="1"/>
        <v>18604.080000000002</v>
      </c>
      <c r="H15" s="372"/>
      <c r="I15" s="903"/>
      <c r="J15" s="894"/>
      <c r="K15" s="895"/>
      <c r="L15" s="896"/>
      <c r="M15" s="895"/>
      <c r="N15" s="895"/>
      <c r="O15" s="422"/>
      <c r="P15" s="422"/>
      <c r="Q15" s="422"/>
      <c r="R15" s="422"/>
      <c r="S15" s="430" t="s">
        <v>22</v>
      </c>
    </row>
    <row r="16" spans="1:19">
      <c r="A16" s="1092" t="s">
        <v>1408</v>
      </c>
      <c r="B16" s="876" t="s">
        <v>1407</v>
      </c>
      <c r="C16" s="1090">
        <v>0.2</v>
      </c>
      <c r="D16" s="1091">
        <v>2448</v>
      </c>
      <c r="E16" s="1091">
        <v>2977</v>
      </c>
      <c r="F16" s="901">
        <f t="shared" si="0"/>
        <v>12778.560000000001</v>
      </c>
      <c r="G16" s="902">
        <f t="shared" si="1"/>
        <v>15539.94</v>
      </c>
      <c r="H16" s="372"/>
      <c r="I16" s="903"/>
      <c r="J16" s="894"/>
      <c r="K16" s="895"/>
      <c r="L16" s="896"/>
      <c r="M16" s="895"/>
      <c r="N16" s="895"/>
      <c r="O16" s="422"/>
      <c r="P16" s="422"/>
      <c r="Q16" s="422"/>
      <c r="R16" s="422"/>
      <c r="S16" s="430" t="s">
        <v>225</v>
      </c>
    </row>
    <row r="17" spans="1:19">
      <c r="A17" s="897"/>
      <c r="B17" s="876"/>
      <c r="C17" s="1090"/>
      <c r="D17" s="1089"/>
      <c r="E17" s="900"/>
      <c r="F17" s="901">
        <f t="shared" si="0"/>
        <v>0</v>
      </c>
      <c r="G17" s="902">
        <f t="shared" si="1"/>
        <v>0</v>
      </c>
      <c r="H17" s="372"/>
      <c r="I17" s="903"/>
      <c r="J17" s="894"/>
      <c r="K17" s="895"/>
      <c r="L17" s="896"/>
      <c r="M17" s="895"/>
      <c r="N17" s="895"/>
      <c r="O17" s="422"/>
      <c r="P17" s="422"/>
      <c r="Q17" s="422"/>
      <c r="R17" s="422"/>
      <c r="S17" s="430" t="s">
        <v>18</v>
      </c>
    </row>
    <row r="18" spans="1:19">
      <c r="A18" s="897"/>
      <c r="B18" s="876"/>
      <c r="C18" s="1090"/>
      <c r="D18" s="1089"/>
      <c r="E18" s="900"/>
      <c r="F18" s="901">
        <f t="shared" si="0"/>
        <v>0</v>
      </c>
      <c r="G18" s="902">
        <f t="shared" si="1"/>
        <v>0</v>
      </c>
      <c r="H18" s="372"/>
      <c r="I18" s="903"/>
      <c r="J18" s="894"/>
      <c r="K18" s="895"/>
      <c r="L18" s="896"/>
      <c r="M18" s="895"/>
      <c r="N18" s="895"/>
      <c r="O18" s="422"/>
      <c r="P18" s="422"/>
      <c r="Q18" s="422"/>
      <c r="R18" s="422"/>
      <c r="S18" s="430"/>
    </row>
    <row r="19" spans="1:19">
      <c r="A19" s="897"/>
      <c r="B19" s="904"/>
      <c r="C19" s="1090"/>
      <c r="D19" s="1089"/>
      <c r="E19" s="900"/>
      <c r="F19" s="901">
        <f t="shared" si="0"/>
        <v>0</v>
      </c>
      <c r="G19" s="902">
        <f t="shared" si="1"/>
        <v>0</v>
      </c>
      <c r="H19" s="372"/>
      <c r="I19" s="903"/>
      <c r="J19" s="894"/>
      <c r="K19" s="895"/>
      <c r="L19" s="896"/>
      <c r="M19" s="895"/>
      <c r="N19" s="895"/>
      <c r="O19" s="422"/>
      <c r="P19" s="422"/>
      <c r="Q19" s="422"/>
      <c r="R19" s="422"/>
      <c r="S19" s="430"/>
    </row>
    <row r="20" spans="1:19">
      <c r="A20" s="897"/>
      <c r="B20" s="876"/>
      <c r="C20" s="898"/>
      <c r="D20" s="899"/>
      <c r="E20" s="900"/>
      <c r="F20" s="901">
        <f t="shared" si="0"/>
        <v>0</v>
      </c>
      <c r="G20" s="902">
        <f t="shared" si="1"/>
        <v>0</v>
      </c>
      <c r="H20" s="372"/>
      <c r="I20" s="903"/>
      <c r="J20" s="894"/>
      <c r="K20" s="895"/>
      <c r="L20" s="896"/>
      <c r="M20" s="895"/>
      <c r="N20" s="895"/>
      <c r="O20" s="422"/>
      <c r="P20" s="422"/>
      <c r="Q20" s="422"/>
      <c r="R20" s="422"/>
      <c r="S20" s="430"/>
    </row>
    <row r="21" spans="1:19">
      <c r="A21" s="897"/>
      <c r="B21" s="876"/>
      <c r="C21" s="898"/>
      <c r="D21" s="899"/>
      <c r="E21" s="900"/>
      <c r="F21" s="901">
        <f t="shared" si="0"/>
        <v>0</v>
      </c>
      <c r="G21" s="902">
        <f t="shared" si="1"/>
        <v>0</v>
      </c>
      <c r="H21" s="372"/>
      <c r="I21" s="903"/>
      <c r="J21" s="894"/>
      <c r="K21" s="895"/>
      <c r="L21" s="896"/>
      <c r="M21" s="895"/>
      <c r="N21" s="895"/>
      <c r="O21" s="422"/>
      <c r="P21" s="422"/>
      <c r="Q21" s="422"/>
      <c r="R21" s="422"/>
      <c r="S21" s="430"/>
    </row>
    <row r="22" spans="1:19" ht="13.5" customHeight="1">
      <c r="A22" s="897"/>
      <c r="B22" s="876"/>
      <c r="C22" s="898"/>
      <c r="D22" s="899"/>
      <c r="E22" s="900"/>
      <c r="F22" s="901">
        <f t="shared" si="0"/>
        <v>0</v>
      </c>
      <c r="G22" s="902">
        <f t="shared" si="1"/>
        <v>0</v>
      </c>
      <c r="H22" s="372"/>
      <c r="I22" s="903"/>
      <c r="J22" s="894"/>
      <c r="K22" s="895"/>
      <c r="L22" s="896"/>
      <c r="M22" s="895"/>
      <c r="N22" s="895"/>
      <c r="O22" s="422"/>
      <c r="P22" s="422"/>
      <c r="Q22" s="422"/>
      <c r="R22" s="422"/>
    </row>
    <row r="23" spans="1:19" ht="13.5" customHeight="1">
      <c r="A23" s="905"/>
      <c r="B23" s="906"/>
      <c r="C23" s="907"/>
      <c r="D23" s="908"/>
      <c r="E23" s="909"/>
      <c r="F23" s="910">
        <f t="shared" si="0"/>
        <v>0</v>
      </c>
      <c r="G23" s="911">
        <f t="shared" si="1"/>
        <v>0</v>
      </c>
      <c r="H23" s="372"/>
      <c r="I23" s="903"/>
      <c r="J23" s="894"/>
      <c r="K23" s="895"/>
      <c r="L23" s="896"/>
      <c r="M23" s="895"/>
      <c r="N23" s="895"/>
      <c r="O23" s="422"/>
      <c r="P23" s="422"/>
      <c r="Q23" s="422"/>
      <c r="R23" s="422"/>
    </row>
    <row r="24" spans="1:19">
      <c r="A24" s="897" t="s">
        <v>224</v>
      </c>
      <c r="B24" s="912"/>
      <c r="C24" s="913"/>
      <c r="D24" s="914"/>
      <c r="E24" s="914"/>
      <c r="F24" s="915"/>
      <c r="G24" s="916"/>
      <c r="H24" s="372"/>
      <c r="I24" s="422"/>
      <c r="J24" s="422"/>
      <c r="K24" s="422"/>
      <c r="L24" s="426"/>
      <c r="M24" s="422"/>
      <c r="N24" s="422"/>
      <c r="O24" s="422"/>
      <c r="P24" s="422"/>
      <c r="Q24" s="422"/>
      <c r="R24" s="422"/>
    </row>
    <row r="25" spans="1:19" ht="14.25" customHeight="1">
      <c r="A25" s="897" t="s">
        <v>223</v>
      </c>
      <c r="B25" s="912"/>
      <c r="C25" s="913"/>
      <c r="D25" s="914"/>
      <c r="E25" s="914"/>
      <c r="F25" s="899"/>
      <c r="G25" s="916"/>
      <c r="H25" s="372"/>
      <c r="I25" s="917"/>
      <c r="J25" s="422"/>
      <c r="K25" s="427"/>
      <c r="L25" s="426"/>
      <c r="M25" s="422"/>
      <c r="N25" s="422"/>
      <c r="O25" s="422"/>
      <c r="P25" s="422"/>
      <c r="Q25" s="422"/>
      <c r="R25" s="422"/>
    </row>
    <row r="26" spans="1:19">
      <c r="A26" s="897" t="s">
        <v>222</v>
      </c>
      <c r="B26" s="912"/>
      <c r="C26" s="913"/>
      <c r="D26" s="914"/>
      <c r="E26" s="914"/>
      <c r="F26" s="899"/>
      <c r="G26" s="916"/>
      <c r="H26" s="372"/>
      <c r="I26" s="917"/>
      <c r="J26" s="422"/>
      <c r="K26" s="427"/>
      <c r="L26" s="426"/>
      <c r="M26" s="422"/>
      <c r="N26" s="422"/>
      <c r="O26" s="422"/>
      <c r="P26" s="422"/>
      <c r="Q26" s="422"/>
      <c r="R26" s="918"/>
    </row>
    <row r="27" spans="1:19" ht="13.5" thickBot="1">
      <c r="A27" s="919" t="s">
        <v>220</v>
      </c>
      <c r="B27" s="920"/>
      <c r="C27" s="921"/>
      <c r="D27" s="922"/>
      <c r="E27" s="922"/>
      <c r="F27" s="923"/>
      <c r="G27" s="924"/>
      <c r="H27" s="372"/>
      <c r="I27" s="917"/>
      <c r="J27" s="422"/>
      <c r="K27" s="427"/>
      <c r="L27" s="426"/>
      <c r="M27" s="422"/>
      <c r="N27" s="422"/>
      <c r="O27" s="422"/>
      <c r="P27" s="422"/>
      <c r="Q27" s="422"/>
      <c r="R27" s="427"/>
    </row>
    <row r="28" spans="1:19" ht="14.25" thickTop="1" thickBot="1">
      <c r="A28" s="925"/>
      <c r="B28" s="925" t="s">
        <v>1125</v>
      </c>
      <c r="C28" s="926">
        <f>SUM(C14:C23)</f>
        <v>26.4</v>
      </c>
      <c r="D28" s="927"/>
      <c r="E28" s="927"/>
      <c r="F28" s="928"/>
      <c r="G28" s="929"/>
      <c r="H28" s="372"/>
      <c r="I28" s="917"/>
      <c r="J28" s="422"/>
      <c r="K28" s="427"/>
      <c r="L28" s="426"/>
      <c r="M28" s="422"/>
      <c r="N28" s="422"/>
      <c r="O28" s="422"/>
      <c r="P28" s="422"/>
      <c r="Q28" s="422"/>
      <c r="R28" s="427"/>
    </row>
    <row r="29" spans="1:19" ht="13.5" thickBot="1">
      <c r="A29" s="1534"/>
      <c r="B29" s="1535"/>
      <c r="C29" s="930"/>
      <c r="D29" s="931"/>
      <c r="E29" s="932" t="s">
        <v>1126</v>
      </c>
      <c r="F29" s="933">
        <f>SUM(F14:F23)</f>
        <v>1192561.2000000002</v>
      </c>
      <c r="G29" s="934">
        <f>SUM(G14:G23)</f>
        <v>1448346.4200000002</v>
      </c>
      <c r="H29" s="372"/>
      <c r="I29" s="917"/>
      <c r="J29" s="422"/>
      <c r="K29" s="427"/>
      <c r="L29" s="426"/>
      <c r="M29" s="422"/>
      <c r="N29" s="422"/>
      <c r="O29" s="422"/>
      <c r="P29" s="422"/>
      <c r="Q29" s="422"/>
      <c r="R29" s="427"/>
    </row>
    <row r="30" spans="1:19" ht="15.75" customHeight="1" thickBot="1">
      <c r="A30" s="1536" t="s">
        <v>1127</v>
      </c>
      <c r="B30" s="1537"/>
      <c r="C30" s="1537"/>
      <c r="D30" s="1537"/>
      <c r="E30" s="1537"/>
      <c r="F30" s="935">
        <f>SUM(F14:F27)</f>
        <v>1192561.2000000002</v>
      </c>
      <c r="G30" s="936">
        <f>SUM(G14:G27)</f>
        <v>1448346.4200000002</v>
      </c>
      <c r="H30" s="372"/>
      <c r="I30" s="422"/>
      <c r="J30" s="422"/>
      <c r="K30" s="427"/>
      <c r="L30" s="426"/>
      <c r="M30" s="422"/>
      <c r="N30" s="422"/>
      <c r="O30" s="422"/>
      <c r="P30" s="422"/>
      <c r="Q30" s="422"/>
      <c r="R30" s="427"/>
    </row>
    <row r="31" spans="1:19">
      <c r="A31" s="403"/>
      <c r="B31" s="403"/>
      <c r="C31" s="404"/>
      <c r="D31" s="403"/>
      <c r="E31" s="403"/>
      <c r="F31" s="403"/>
      <c r="G31" s="403"/>
      <c r="H31" s="372"/>
      <c r="I31" s="422"/>
      <c r="J31" s="422"/>
      <c r="K31" s="422"/>
      <c r="L31" s="422"/>
      <c r="M31" s="412"/>
      <c r="N31" s="412"/>
      <c r="O31" s="422"/>
      <c r="P31" s="422"/>
      <c r="Q31" s="422"/>
      <c r="R31" s="427"/>
    </row>
    <row r="32" spans="1:19" ht="12.75" customHeight="1" thickBot="1">
      <c r="A32" s="1538" t="s">
        <v>218</v>
      </c>
      <c r="B32" s="1538"/>
      <c r="C32" s="1538"/>
      <c r="D32" s="1538"/>
      <c r="E32" s="1538"/>
      <c r="F32" s="1538"/>
      <c r="G32" s="1538"/>
      <c r="H32" s="412"/>
      <c r="I32" s="417"/>
      <c r="O32" s="412"/>
      <c r="P32" s="412"/>
      <c r="Q32" s="412"/>
      <c r="R32" s="412"/>
    </row>
    <row r="33" spans="1:9" ht="12.75" customHeight="1">
      <c r="A33" s="937"/>
      <c r="B33" s="938"/>
      <c r="C33" s="939" t="s">
        <v>1128</v>
      </c>
      <c r="D33" s="940"/>
      <c r="E33" s="940"/>
      <c r="F33" s="940"/>
      <c r="G33" s="941"/>
      <c r="H33" s="403"/>
      <c r="I33" s="417"/>
    </row>
    <row r="34" spans="1:9" ht="12.75" customHeight="1">
      <c r="A34" s="897" t="s">
        <v>1129</v>
      </c>
      <c r="B34" s="942"/>
      <c r="C34" s="943"/>
      <c r="D34" s="406"/>
      <c r="E34" s="406"/>
      <c r="F34" s="406"/>
      <c r="G34" s="944"/>
      <c r="H34" s="403"/>
      <c r="I34" s="417"/>
    </row>
    <row r="35" spans="1:9">
      <c r="A35" s="897" t="s">
        <v>1129</v>
      </c>
      <c r="B35" s="942"/>
      <c r="C35" s="943"/>
      <c r="D35" s="406"/>
      <c r="E35" s="406"/>
      <c r="F35" s="406"/>
      <c r="G35" s="944"/>
      <c r="H35" s="383"/>
      <c r="I35" s="417"/>
    </row>
    <row r="36" spans="1:9">
      <c r="A36" s="897" t="s">
        <v>1129</v>
      </c>
      <c r="B36" s="942"/>
      <c r="C36" s="943"/>
      <c r="D36" s="406"/>
      <c r="E36" s="406"/>
      <c r="F36" s="406"/>
      <c r="G36" s="944"/>
      <c r="H36" s="383"/>
      <c r="I36" s="417"/>
    </row>
    <row r="37" spans="1:9">
      <c r="A37" s="897" t="s">
        <v>1129</v>
      </c>
      <c r="B37" s="942"/>
      <c r="C37" s="943"/>
      <c r="D37" s="406"/>
      <c r="E37" s="406"/>
      <c r="F37" s="406"/>
      <c r="G37" s="944"/>
      <c r="H37" s="383"/>
    </row>
    <row r="38" spans="1:9">
      <c r="A38" s="897" t="s">
        <v>1129</v>
      </c>
      <c r="B38" s="942"/>
      <c r="C38" s="943"/>
      <c r="D38" s="406"/>
      <c r="E38" s="406"/>
      <c r="F38" s="406"/>
      <c r="G38" s="944"/>
      <c r="H38" s="372"/>
    </row>
    <row r="39" spans="1:9">
      <c r="A39" s="897" t="s">
        <v>1129</v>
      </c>
      <c r="B39" s="942"/>
      <c r="C39" s="943"/>
      <c r="D39" s="406"/>
      <c r="E39" s="406"/>
      <c r="F39" s="406"/>
      <c r="G39" s="944"/>
      <c r="H39" s="372"/>
    </row>
    <row r="40" spans="1:9">
      <c r="A40" s="897" t="s">
        <v>1129</v>
      </c>
      <c r="B40" s="942"/>
      <c r="C40" s="945"/>
      <c r="D40" s="406"/>
      <c r="E40" s="406"/>
      <c r="F40" s="406"/>
      <c r="G40" s="944"/>
      <c r="H40" s="412"/>
    </row>
    <row r="41" spans="1:9">
      <c r="A41" s="897" t="s">
        <v>1129</v>
      </c>
      <c r="B41" s="942"/>
      <c r="C41" s="945"/>
      <c r="D41" s="406"/>
      <c r="E41" s="406"/>
      <c r="F41" s="406"/>
      <c r="G41" s="944"/>
      <c r="H41" s="383"/>
    </row>
    <row r="42" spans="1:9">
      <c r="A42" s="897" t="s">
        <v>1129</v>
      </c>
      <c r="B42" s="942"/>
      <c r="C42" s="945"/>
      <c r="D42" s="374"/>
      <c r="E42" s="406"/>
      <c r="F42" s="428"/>
      <c r="G42" s="946"/>
      <c r="H42" s="403"/>
    </row>
    <row r="43" spans="1:9" ht="13.5" thickBot="1">
      <c r="A43" s="919" t="s">
        <v>1129</v>
      </c>
      <c r="B43" s="947"/>
      <c r="C43" s="948"/>
      <c r="D43" s="949"/>
      <c r="E43" s="950"/>
      <c r="F43" s="951"/>
      <c r="G43" s="952"/>
      <c r="H43" s="403"/>
    </row>
    <row r="44" spans="1:9" ht="13.5" thickTop="1">
      <c r="B44" s="953"/>
      <c r="C44" s="954"/>
      <c r="D44" s="955"/>
      <c r="E44" s="956"/>
      <c r="F44" s="957" t="s">
        <v>234</v>
      </c>
      <c r="G44" s="929" t="s">
        <v>233</v>
      </c>
      <c r="H44" s="403"/>
    </row>
    <row r="45" spans="1:9" ht="13.5" thickBot="1">
      <c r="A45" s="958" t="s">
        <v>200</v>
      </c>
      <c r="B45" s="959"/>
      <c r="C45" s="960"/>
      <c r="D45" s="959"/>
      <c r="E45" s="959"/>
      <c r="F45" s="961">
        <f>(G45-15000*C28)*0.833 + 15000*C28</f>
        <v>66132</v>
      </c>
      <c r="G45" s="962">
        <f>SUMPRODUCT(C14:C23,C34:C43)</f>
        <v>0</v>
      </c>
      <c r="H45" s="403"/>
    </row>
    <row r="46" spans="1:9">
      <c r="A46" s="383"/>
      <c r="B46" s="383"/>
      <c r="C46" s="399"/>
      <c r="D46" s="383"/>
      <c r="E46" s="383"/>
      <c r="F46" s="383"/>
      <c r="G46" s="383"/>
      <c r="H46" s="403"/>
    </row>
    <row r="47" spans="1:9" ht="13.5" thickBot="1">
      <c r="A47" s="1539" t="s">
        <v>1130</v>
      </c>
      <c r="B47" s="1539"/>
      <c r="C47" s="1539"/>
      <c r="D47" s="1539"/>
      <c r="E47" s="1539"/>
      <c r="F47" s="1539"/>
      <c r="G47" s="1539"/>
      <c r="H47" s="403"/>
    </row>
    <row r="48" spans="1:9">
      <c r="A48" s="1540"/>
      <c r="B48" s="1541"/>
      <c r="C48" s="1541"/>
      <c r="D48" s="1541"/>
      <c r="E48" s="1541"/>
      <c r="F48" s="963">
        <v>0</v>
      </c>
      <c r="G48" s="964">
        <f>F48</f>
        <v>0</v>
      </c>
      <c r="H48" s="403"/>
    </row>
    <row r="49" spans="1:18" ht="25.5" customHeight="1">
      <c r="A49" s="1542"/>
      <c r="B49" s="1543"/>
      <c r="C49" s="1543"/>
      <c r="D49" s="1543"/>
      <c r="E49" s="1543"/>
      <c r="F49" s="965">
        <v>0</v>
      </c>
      <c r="G49" s="966">
        <f>F49</f>
        <v>0</v>
      </c>
      <c r="H49" s="403"/>
    </row>
    <row r="50" spans="1:18">
      <c r="A50" s="1542"/>
      <c r="B50" s="1543"/>
      <c r="C50" s="1543"/>
      <c r="D50" s="1543"/>
      <c r="E50" s="1543"/>
      <c r="F50" s="965">
        <v>0</v>
      </c>
      <c r="G50" s="966">
        <f>F50</f>
        <v>0</v>
      </c>
      <c r="H50" s="403"/>
    </row>
    <row r="51" spans="1:18" ht="13.5" thickBot="1">
      <c r="A51" s="1544"/>
      <c r="B51" s="1545"/>
      <c r="C51" s="1545"/>
      <c r="D51" s="1545"/>
      <c r="E51" s="1545"/>
      <c r="F51" s="967">
        <v>0</v>
      </c>
      <c r="G51" s="968">
        <f>F51</f>
        <v>0</v>
      </c>
      <c r="H51" s="406"/>
    </row>
    <row r="52" spans="1:18" ht="14.25" thickTop="1" thickBot="1">
      <c r="A52" s="969" t="s">
        <v>217</v>
      </c>
      <c r="B52" s="970"/>
      <c r="C52" s="960"/>
      <c r="D52" s="959"/>
      <c r="E52" s="959"/>
      <c r="F52" s="959">
        <f>SUM(F48:F51)</f>
        <v>0</v>
      </c>
      <c r="G52" s="971">
        <f>SUM(G48:G51)</f>
        <v>0</v>
      </c>
      <c r="H52" s="383"/>
    </row>
    <row r="53" spans="1:18">
      <c r="A53" s="972"/>
      <c r="B53" s="402"/>
      <c r="C53" s="973"/>
      <c r="D53" s="406"/>
      <c r="E53" s="406"/>
      <c r="F53" s="406"/>
      <c r="G53" s="406"/>
      <c r="H53" s="383"/>
    </row>
    <row r="54" spans="1:18" ht="15">
      <c r="A54" s="1546" t="s">
        <v>1131</v>
      </c>
      <c r="B54" s="1546"/>
      <c r="C54" s="1546"/>
      <c r="D54" s="1546"/>
      <c r="E54" s="1546"/>
      <c r="F54" s="1546"/>
      <c r="G54" s="1546"/>
      <c r="H54" s="402"/>
    </row>
    <row r="55" spans="1:18">
      <c r="A55" s="972"/>
      <c r="B55" s="402"/>
      <c r="C55" s="973"/>
      <c r="D55" s="406"/>
      <c r="E55" s="406"/>
      <c r="F55" s="406"/>
      <c r="G55" s="406"/>
      <c r="H55" s="373"/>
    </row>
    <row r="56" spans="1:18">
      <c r="A56" s="383"/>
      <c r="B56" s="403"/>
      <c r="C56" s="399"/>
      <c r="D56" s="383"/>
      <c r="E56" s="406"/>
      <c r="F56" s="406"/>
      <c r="G56" s="406"/>
      <c r="H56" s="397"/>
    </row>
    <row r="57" spans="1:18">
      <c r="A57" s="405" t="s">
        <v>216</v>
      </c>
      <c r="B57" s="383"/>
      <c r="C57" s="399"/>
      <c r="D57" s="383"/>
      <c r="E57" s="406"/>
      <c r="F57" s="974">
        <f>F29+F30+F45+F52</f>
        <v>2451254.4000000004</v>
      </c>
      <c r="G57" s="974">
        <f>G29+G30+G45+G52</f>
        <v>2896692.8400000003</v>
      </c>
      <c r="H57" s="394"/>
    </row>
    <row r="58" spans="1:18">
      <c r="A58" s="405" t="s">
        <v>215</v>
      </c>
      <c r="B58" s="403"/>
      <c r="C58" s="404"/>
      <c r="D58" s="403"/>
      <c r="E58" s="402"/>
      <c r="F58" s="975"/>
      <c r="G58" s="975">
        <f>'[11]Prop J Cost Detail'!H5</f>
        <v>0</v>
      </c>
      <c r="H58" s="393"/>
    </row>
    <row r="59" spans="1:18">
      <c r="A59" s="383"/>
      <c r="B59" s="383"/>
      <c r="C59" s="399"/>
      <c r="D59" s="383"/>
      <c r="E59" s="406"/>
      <c r="F59" s="373"/>
      <c r="G59" s="373"/>
      <c r="I59" s="388"/>
      <c r="J59" s="388"/>
      <c r="K59" s="388"/>
      <c r="L59" s="388"/>
      <c r="M59" s="388"/>
      <c r="N59" s="388"/>
    </row>
    <row r="60" spans="1:18" ht="13.5" thickBot="1">
      <c r="A60" s="400" t="s">
        <v>214</v>
      </c>
      <c r="B60" s="383"/>
      <c r="C60" s="399"/>
      <c r="D60" s="383"/>
      <c r="E60" s="383"/>
      <c r="F60" s="398">
        <f>F57-F58</f>
        <v>2451254.4000000004</v>
      </c>
      <c r="G60" s="398">
        <f>G57-G58</f>
        <v>2896692.8400000003</v>
      </c>
      <c r="H60" s="388"/>
      <c r="I60" s="388"/>
      <c r="J60" s="388"/>
      <c r="K60" s="388"/>
      <c r="L60" s="388"/>
      <c r="M60" s="388"/>
      <c r="N60" s="388"/>
      <c r="O60" s="388"/>
      <c r="P60" s="388"/>
      <c r="Q60" s="388"/>
      <c r="R60" s="388"/>
    </row>
    <row r="61" spans="1:18" ht="13.5" thickTop="1">
      <c r="A61" s="396" t="s">
        <v>213</v>
      </c>
      <c r="F61" s="395">
        <f>F60/F57</f>
        <v>1</v>
      </c>
      <c r="G61" s="395">
        <f>G60/G57</f>
        <v>1</v>
      </c>
      <c r="H61" s="388"/>
      <c r="I61" s="388"/>
      <c r="J61" s="388"/>
      <c r="K61" s="388"/>
      <c r="L61" s="388"/>
      <c r="M61" s="388"/>
      <c r="N61" s="388"/>
      <c r="O61" s="388"/>
      <c r="P61" s="388"/>
      <c r="Q61" s="388"/>
      <c r="R61" s="388"/>
    </row>
    <row r="62" spans="1:18">
      <c r="F62" s="393"/>
      <c r="G62" s="393"/>
      <c r="H62" s="388"/>
      <c r="I62" s="388"/>
      <c r="J62" s="388"/>
      <c r="K62" s="388"/>
      <c r="L62" s="388"/>
      <c r="M62" s="388"/>
      <c r="N62" s="388"/>
      <c r="O62" s="388"/>
      <c r="P62" s="388"/>
      <c r="Q62" s="388"/>
      <c r="R62" s="388"/>
    </row>
    <row r="63" spans="1:18">
      <c r="A63" s="392" t="s">
        <v>212</v>
      </c>
      <c r="C63" s="391" t="s">
        <v>211</v>
      </c>
      <c r="H63" s="388"/>
      <c r="O63" s="388"/>
      <c r="P63" s="388"/>
      <c r="Q63" s="388"/>
      <c r="R63" s="388"/>
    </row>
    <row r="64" spans="1:18">
      <c r="A64" s="1547" t="s">
        <v>210</v>
      </c>
      <c r="B64" s="1547"/>
      <c r="C64" s="1547"/>
      <c r="D64" s="1547"/>
      <c r="E64" s="1547"/>
      <c r="F64" s="1547"/>
      <c r="G64" s="1547"/>
    </row>
    <row r="65" spans="1:7" ht="13.5">
      <c r="A65" s="1548" t="s">
        <v>674</v>
      </c>
      <c r="B65" s="1549"/>
      <c r="C65" s="1549"/>
      <c r="D65" s="1549"/>
      <c r="E65" s="1549"/>
      <c r="F65" s="1549"/>
      <c r="G65" s="1549"/>
    </row>
    <row r="66" spans="1:7">
      <c r="A66" s="1533" t="s">
        <v>209</v>
      </c>
      <c r="B66" s="1533"/>
      <c r="C66" s="1533"/>
      <c r="D66" s="1533"/>
      <c r="E66" s="1533"/>
      <c r="F66" s="1533"/>
      <c r="G66" s="1533"/>
    </row>
    <row r="67" spans="1:7">
      <c r="A67" s="390" t="s">
        <v>208</v>
      </c>
      <c r="B67" s="388"/>
      <c r="C67" s="388"/>
      <c r="D67" s="388"/>
      <c r="E67" s="388"/>
      <c r="F67" s="388"/>
      <c r="G67" s="388"/>
    </row>
    <row r="68" spans="1:7">
      <c r="A68" s="976" t="s">
        <v>207</v>
      </c>
      <c r="B68" s="976"/>
      <c r="C68" s="976"/>
      <c r="D68" s="976"/>
      <c r="E68" s="976"/>
      <c r="F68" s="976"/>
      <c r="G68" s="976"/>
    </row>
    <row r="69" spans="1:7">
      <c r="A69" s="976"/>
      <c r="B69" s="976"/>
      <c r="C69" s="976"/>
      <c r="D69" s="976"/>
      <c r="E69" s="976"/>
      <c r="F69" s="976"/>
      <c r="G69" s="976"/>
    </row>
    <row r="70" spans="1:7">
      <c r="A70" s="976"/>
      <c r="B70" s="976"/>
      <c r="C70" s="976"/>
      <c r="D70" s="976"/>
      <c r="E70" s="976"/>
      <c r="F70" s="976"/>
      <c r="G70" s="976"/>
    </row>
    <row r="71" spans="1:7">
      <c r="A71" s="976"/>
      <c r="B71" s="976"/>
      <c r="C71" s="976"/>
      <c r="D71" s="976"/>
      <c r="E71" s="976"/>
      <c r="F71" s="976"/>
      <c r="G71" s="976"/>
    </row>
    <row r="72" spans="1:7">
      <c r="A72" s="388"/>
      <c r="B72" s="388"/>
      <c r="C72" s="388"/>
      <c r="D72" s="388"/>
      <c r="E72" s="388"/>
      <c r="F72" s="388"/>
      <c r="G72" s="388"/>
    </row>
  </sheetData>
  <mergeCells count="19">
    <mergeCell ref="I3:M6"/>
    <mergeCell ref="A11:G11"/>
    <mergeCell ref="A12:A13"/>
    <mergeCell ref="B12:B13"/>
    <mergeCell ref="C12:C13"/>
    <mergeCell ref="D12:E12"/>
    <mergeCell ref="F12:G12"/>
    <mergeCell ref="A66:G66"/>
    <mergeCell ref="A29:B29"/>
    <mergeCell ref="A30:E30"/>
    <mergeCell ref="A32:G32"/>
    <mergeCell ref="A47:G47"/>
    <mergeCell ref="A48:E48"/>
    <mergeCell ref="A49:E49"/>
    <mergeCell ref="A50:E50"/>
    <mergeCell ref="A51:E51"/>
    <mergeCell ref="A54:G54"/>
    <mergeCell ref="A64:G64"/>
    <mergeCell ref="A65:G65"/>
  </mergeCells>
  <pageMargins left="0.39" right="0.25" top="0.43" bottom="0.45" header="0.3" footer="0.3"/>
  <pageSetup scale="82" orientation="portrait" r:id="rId1"/>
  <colBreaks count="1" manualBreakCount="1">
    <brk id="7" max="1048575" man="1"/>
  </col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B1:W47"/>
  <sheetViews>
    <sheetView zoomScaleNormal="100" zoomScaleSheetLayoutView="85" workbookViewId="0">
      <selection activeCell="B1" sqref="B1"/>
    </sheetView>
  </sheetViews>
  <sheetFormatPr defaultColWidth="9.140625" defaultRowHeight="12.75"/>
  <cols>
    <col min="1" max="1" width="5" style="445" customWidth="1"/>
    <col min="2" max="6" width="9.140625" style="445"/>
    <col min="7" max="8" width="13.42578125" style="445" bestFit="1" customWidth="1"/>
    <col min="9" max="9" width="9.140625" style="445"/>
    <col min="10" max="10" width="3" style="445" customWidth="1"/>
    <col min="11" max="11" width="11.140625" style="445" customWidth="1"/>
    <col min="12" max="12" width="25.7109375" style="445" customWidth="1"/>
    <col min="13" max="16" width="9.140625" style="445"/>
    <col min="17" max="17" width="11.140625" style="445" customWidth="1"/>
    <col min="18" max="18" width="11.28515625" style="445" customWidth="1"/>
    <col min="19" max="19" width="9.140625" style="445"/>
    <col min="20" max="21" width="11" style="445" customWidth="1"/>
    <col min="22" max="16384" width="9.140625" style="445"/>
  </cols>
  <sheetData>
    <row r="1" spans="2:23" s="371" customFormat="1" ht="18">
      <c r="B1" s="385" t="s">
        <v>206</v>
      </c>
      <c r="D1" s="382"/>
      <c r="G1" s="445"/>
      <c r="H1" s="445"/>
      <c r="I1" s="445"/>
      <c r="J1" s="445"/>
      <c r="K1" s="445"/>
      <c r="L1" s="445"/>
      <c r="M1" s="445"/>
      <c r="N1" s="445"/>
      <c r="O1" s="445"/>
      <c r="P1" s="445"/>
      <c r="Q1" s="445"/>
      <c r="R1" s="445"/>
    </row>
    <row r="2" spans="2:23" s="371" customFormat="1">
      <c r="B2" s="445"/>
      <c r="C2" s="445"/>
      <c r="D2" s="445"/>
      <c r="E2" s="445"/>
      <c r="F2" s="445"/>
      <c r="G2" s="445"/>
      <c r="H2" s="445"/>
      <c r="I2" s="445"/>
      <c r="J2" s="445"/>
      <c r="K2" s="445"/>
      <c r="L2" s="445"/>
      <c r="M2" s="445"/>
      <c r="N2" s="445"/>
      <c r="O2" s="445"/>
      <c r="P2" s="445"/>
      <c r="Q2" s="445"/>
      <c r="R2" s="445"/>
    </row>
    <row r="3" spans="2:23" ht="15.75">
      <c r="B3" s="456" t="s">
        <v>260</v>
      </c>
      <c r="C3" s="454"/>
      <c r="K3" s="455" t="s">
        <v>259</v>
      </c>
      <c r="L3" s="454"/>
      <c r="M3" s="383"/>
      <c r="N3" s="383"/>
      <c r="O3" s="371"/>
      <c r="P3" s="371"/>
      <c r="Q3" s="371"/>
      <c r="R3" s="371"/>
      <c r="S3" s="371"/>
    </row>
    <row r="4" spans="2:23">
      <c r="G4" s="453" t="s">
        <v>234</v>
      </c>
      <c r="H4" s="453" t="s">
        <v>233</v>
      </c>
      <c r="I4" s="451"/>
      <c r="S4" s="371"/>
    </row>
    <row r="5" spans="2:23" ht="12.75" customHeight="1">
      <c r="B5" s="1575" t="s">
        <v>1132</v>
      </c>
      <c r="C5" s="1576"/>
      <c r="D5" s="1576"/>
      <c r="E5" s="1576"/>
      <c r="F5" s="1577"/>
      <c r="G5" s="977">
        <v>434192</v>
      </c>
      <c r="H5" s="977">
        <v>477611</v>
      </c>
      <c r="I5" s="451"/>
      <c r="K5" s="1578" t="s">
        <v>258</v>
      </c>
      <c r="L5" s="1579"/>
      <c r="M5" s="1579"/>
      <c r="N5" s="1579"/>
      <c r="O5" s="1580"/>
      <c r="P5" s="1584" t="s">
        <v>1415</v>
      </c>
      <c r="Q5" s="1585"/>
      <c r="R5" s="1586"/>
      <c r="S5" s="371"/>
    </row>
    <row r="6" spans="2:23">
      <c r="B6" s="1575" t="s">
        <v>1133</v>
      </c>
      <c r="C6" s="1576"/>
      <c r="D6" s="1576"/>
      <c r="E6" s="1576"/>
      <c r="F6" s="1577"/>
      <c r="G6" s="977">
        <f>SUM(V11:V14)</f>
        <v>0</v>
      </c>
      <c r="H6" s="977">
        <f>SUM(W11:W14)</f>
        <v>0</v>
      </c>
      <c r="I6" s="451"/>
      <c r="K6" s="1581"/>
      <c r="L6" s="1582"/>
      <c r="M6" s="1582"/>
      <c r="N6" s="1582"/>
      <c r="O6" s="1583"/>
      <c r="P6" s="1587"/>
      <c r="Q6" s="1588"/>
      <c r="R6" s="1589"/>
      <c r="S6" s="371"/>
    </row>
    <row r="7" spans="2:23">
      <c r="B7" s="383"/>
      <c r="C7" s="383"/>
      <c r="D7" s="383"/>
      <c r="E7" s="383"/>
      <c r="F7" s="383"/>
      <c r="G7" s="383"/>
      <c r="H7" s="371"/>
      <c r="I7" s="371"/>
      <c r="K7" s="371"/>
      <c r="L7" s="371"/>
      <c r="M7" s="371"/>
      <c r="N7" s="371"/>
      <c r="O7" s="371"/>
      <c r="P7" s="371"/>
      <c r="Q7" s="371"/>
      <c r="R7" s="371"/>
      <c r="S7" s="371"/>
    </row>
    <row r="8" spans="2:23">
      <c r="K8" s="379" t="s">
        <v>257</v>
      </c>
      <c r="L8" s="379"/>
      <c r="M8" s="373"/>
      <c r="N8" s="373"/>
      <c r="O8" s="371"/>
      <c r="P8" s="371"/>
      <c r="Q8" s="371"/>
      <c r="R8" s="371"/>
      <c r="S8" s="371"/>
    </row>
    <row r="9" spans="2:23" ht="15" customHeight="1">
      <c r="B9" s="450" t="s">
        <v>256</v>
      </c>
      <c r="K9" s="1590" t="s">
        <v>52</v>
      </c>
      <c r="L9" s="1592" t="s">
        <v>51</v>
      </c>
      <c r="M9" s="1594" t="s">
        <v>255</v>
      </c>
      <c r="N9" s="1596" t="s">
        <v>254</v>
      </c>
      <c r="O9" s="1597"/>
      <c r="P9" s="1598" t="s">
        <v>1134</v>
      </c>
      <c r="Q9" s="1599"/>
      <c r="R9" s="1600" t="s">
        <v>1135</v>
      </c>
      <c r="S9" s="1600"/>
      <c r="T9" s="1569" t="s">
        <v>1136</v>
      </c>
      <c r="U9" s="1570"/>
      <c r="V9" s="1571" t="s">
        <v>1137</v>
      </c>
      <c r="W9" s="1572"/>
    </row>
    <row r="10" spans="2:23" ht="12.75" customHeight="1">
      <c r="B10" s="1567" t="s">
        <v>253</v>
      </c>
      <c r="C10" s="1567"/>
      <c r="D10" s="1567"/>
      <c r="E10" s="1567"/>
      <c r="F10" s="1567"/>
      <c r="G10" s="1567"/>
      <c r="H10" s="1567"/>
      <c r="I10" s="1567"/>
      <c r="K10" s="1591"/>
      <c r="L10" s="1593"/>
      <c r="M10" s="1595"/>
      <c r="N10" s="978" t="s">
        <v>234</v>
      </c>
      <c r="O10" s="1086" t="s">
        <v>233</v>
      </c>
      <c r="P10" s="979" t="s">
        <v>234</v>
      </c>
      <c r="Q10" s="875" t="s">
        <v>233</v>
      </c>
      <c r="R10" s="875" t="s">
        <v>234</v>
      </c>
      <c r="S10" s="980" t="s">
        <v>233</v>
      </c>
      <c r="T10" s="1080" t="s">
        <v>234</v>
      </c>
      <c r="U10" s="1081" t="s">
        <v>233</v>
      </c>
      <c r="V10" s="1082" t="s">
        <v>234</v>
      </c>
      <c r="W10" s="1083" t="s">
        <v>233</v>
      </c>
    </row>
    <row r="11" spans="2:23">
      <c r="B11" s="1567"/>
      <c r="C11" s="1567"/>
      <c r="D11" s="1567"/>
      <c r="E11" s="1567"/>
      <c r="F11" s="1567"/>
      <c r="G11" s="1567"/>
      <c r="H11" s="1567"/>
      <c r="I11" s="1567"/>
      <c r="K11" s="989">
        <v>1410</v>
      </c>
      <c r="L11" s="982" t="s">
        <v>1414</v>
      </c>
      <c r="M11" s="983">
        <v>0.1</v>
      </c>
      <c r="N11" s="1091">
        <v>2932</v>
      </c>
      <c r="O11" s="1091">
        <v>3564</v>
      </c>
      <c r="P11" s="449">
        <f>M11*N11*26.1</f>
        <v>7652.52</v>
      </c>
      <c r="Q11" s="447">
        <f>M11*O11*26.1</f>
        <v>9302.0400000000009</v>
      </c>
      <c r="R11" s="447">
        <f>IF(S11=0,0,(S11-15000)*0.833 + 15000)</f>
        <v>0</v>
      </c>
      <c r="S11" s="984"/>
      <c r="T11" s="985">
        <f>M11*R11</f>
        <v>0</v>
      </c>
      <c r="U11" s="986">
        <f>M11*S11</f>
        <v>0</v>
      </c>
      <c r="V11" s="987"/>
      <c r="W11" s="985"/>
    </row>
    <row r="12" spans="2:23" ht="12.75" customHeight="1">
      <c r="K12" s="981"/>
      <c r="L12" s="982"/>
      <c r="M12" s="983"/>
      <c r="N12" s="978"/>
      <c r="O12" s="1086"/>
      <c r="P12" s="449">
        <f>M12*N12*26.1</f>
        <v>0</v>
      </c>
      <c r="Q12" s="447">
        <f>M12*O12*26.1</f>
        <v>0</v>
      </c>
      <c r="R12" s="447">
        <f>IF(S12=0,0,(S12-15000)*0.833 + 15000)</f>
        <v>0</v>
      </c>
      <c r="S12" s="984"/>
      <c r="T12" s="985">
        <f>M12*R12</f>
        <v>0</v>
      </c>
      <c r="U12" s="986">
        <f>M12*S12</f>
        <v>0</v>
      </c>
      <c r="V12" s="987"/>
      <c r="W12" s="985"/>
    </row>
    <row r="13" spans="2:23" ht="12.75" customHeight="1">
      <c r="B13" s="1567" t="s">
        <v>1413</v>
      </c>
      <c r="C13" s="1567"/>
      <c r="D13" s="1567"/>
      <c r="E13" s="1567"/>
      <c r="F13" s="1567"/>
      <c r="G13" s="1567"/>
      <c r="H13" s="1567"/>
      <c r="I13" s="1567"/>
      <c r="K13" s="981"/>
      <c r="L13" s="982"/>
      <c r="M13" s="983"/>
      <c r="N13" s="978"/>
      <c r="O13" s="1086"/>
      <c r="P13" s="449">
        <f>M13*N13*26.1</f>
        <v>0</v>
      </c>
      <c r="Q13" s="447">
        <f>M13*O13*26.1</f>
        <v>0</v>
      </c>
      <c r="R13" s="447">
        <f>IF(S13=0,0,(S13-15000)*0.833 + 15000)</f>
        <v>0</v>
      </c>
      <c r="S13" s="988"/>
      <c r="T13" s="985">
        <f>M13*R13</f>
        <v>0</v>
      </c>
      <c r="U13" s="986">
        <f>M13*S13</f>
        <v>0</v>
      </c>
      <c r="V13" s="987"/>
      <c r="W13" s="985"/>
    </row>
    <row r="14" spans="2:23" ht="12.75" customHeight="1">
      <c r="B14" s="1567"/>
      <c r="C14" s="1567"/>
      <c r="D14" s="1567"/>
      <c r="E14" s="1567"/>
      <c r="F14" s="1567"/>
      <c r="G14" s="1567"/>
      <c r="H14" s="1567"/>
      <c r="I14" s="1567"/>
      <c r="K14" s="989"/>
      <c r="L14" s="990"/>
      <c r="M14" s="991"/>
      <c r="N14" s="992"/>
      <c r="O14" s="988"/>
      <c r="P14" s="449">
        <f>M14*N14*26.1</f>
        <v>0</v>
      </c>
      <c r="Q14" s="447">
        <f>M14*O14*26.1</f>
        <v>0</v>
      </c>
      <c r="R14" s="447">
        <f>IF(S14=0,0,(S14-15000)*0.833 + 15000)</f>
        <v>0</v>
      </c>
      <c r="S14" s="988"/>
      <c r="T14" s="985">
        <f>M14*R14</f>
        <v>0</v>
      </c>
      <c r="U14" s="986">
        <f>M14*S14</f>
        <v>0</v>
      </c>
      <c r="V14" s="987"/>
      <c r="W14" s="985"/>
    </row>
    <row r="15" spans="2:23">
      <c r="B15" s="1568"/>
      <c r="C15" s="1568"/>
      <c r="D15" s="1568"/>
      <c r="E15" s="1568"/>
      <c r="F15" s="1568"/>
      <c r="G15" s="1568"/>
      <c r="H15" s="1568"/>
      <c r="I15" s="1568"/>
      <c r="K15" s="379"/>
      <c r="L15" s="379"/>
      <c r="M15" s="373"/>
      <c r="N15" s="448"/>
      <c r="O15" s="452"/>
      <c r="P15" s="452"/>
      <c r="Q15" s="452"/>
      <c r="R15" s="1085"/>
      <c r="S15" s="446"/>
    </row>
    <row r="16" spans="2:23" ht="15.75" customHeight="1">
      <c r="B16" s="1568"/>
      <c r="C16" s="1568"/>
      <c r="D16" s="1568"/>
      <c r="E16" s="1568"/>
      <c r="F16" s="1568"/>
      <c r="G16" s="1568"/>
      <c r="H16" s="1568"/>
      <c r="I16" s="1568"/>
      <c r="K16" s="1573"/>
      <c r="L16" s="1573"/>
      <c r="M16" s="1574"/>
      <c r="N16" s="1574"/>
      <c r="O16" s="1574"/>
      <c r="P16" s="1574"/>
      <c r="Q16" s="1574"/>
      <c r="R16" s="452"/>
      <c r="S16" s="446"/>
    </row>
    <row r="17" spans="2:19">
      <c r="B17" s="1568"/>
      <c r="C17" s="1568"/>
      <c r="D17" s="1568"/>
      <c r="E17" s="1568"/>
      <c r="F17" s="1568"/>
      <c r="G17" s="1568"/>
      <c r="H17" s="1568"/>
      <c r="I17" s="1568"/>
      <c r="K17" s="1573"/>
      <c r="L17" s="1573"/>
      <c r="M17" s="1574"/>
      <c r="N17" s="1574"/>
      <c r="O17" s="1574"/>
      <c r="P17" s="1574"/>
      <c r="Q17" s="1574"/>
      <c r="R17" s="446"/>
      <c r="S17" s="446"/>
    </row>
    <row r="18" spans="2:19">
      <c r="K18" s="993"/>
    </row>
    <row r="19" spans="2:19" ht="15.75" customHeight="1">
      <c r="K19" s="446"/>
    </row>
    <row r="20" spans="2:19">
      <c r="K20" s="446"/>
    </row>
    <row r="23" spans="2:19" ht="30" customHeight="1"/>
    <row r="25" spans="2:19" ht="12.75" customHeight="1"/>
    <row r="28" spans="2:19" ht="25.5" customHeight="1"/>
    <row r="31" spans="2:19">
      <c r="B31" s="446"/>
      <c r="C31" s="446"/>
      <c r="D31" s="446"/>
      <c r="E31" s="446"/>
      <c r="F31" s="446"/>
      <c r="G31" s="446"/>
      <c r="H31" s="446"/>
      <c r="I31" s="446"/>
    </row>
    <row r="32" spans="2:19">
      <c r="B32" s="1563" t="s">
        <v>252</v>
      </c>
      <c r="C32" s="1563"/>
      <c r="D32" s="1563"/>
      <c r="E32" s="1563"/>
      <c r="F32" s="1563"/>
      <c r="G32" s="1563"/>
      <c r="H32" s="1563"/>
      <c r="I32" s="1563"/>
    </row>
    <row r="33" spans="2:9" ht="28.5" customHeight="1">
      <c r="B33" s="1564" t="s">
        <v>251</v>
      </c>
      <c r="C33" s="1564"/>
      <c r="D33" s="1564"/>
      <c r="E33" s="1564"/>
      <c r="F33" s="1564"/>
      <c r="G33" s="1564"/>
      <c r="H33" s="1564"/>
      <c r="I33" s="1564"/>
    </row>
    <row r="34" spans="2:9">
      <c r="B34" s="1565" t="s">
        <v>250</v>
      </c>
      <c r="C34" s="1565"/>
      <c r="D34" s="1565"/>
      <c r="E34" s="1565"/>
      <c r="F34" s="1565"/>
      <c r="G34" s="1565"/>
      <c r="H34" s="1565"/>
      <c r="I34" s="1565"/>
    </row>
    <row r="35" spans="2:9">
      <c r="B35" s="1565" t="s">
        <v>249</v>
      </c>
      <c r="C35" s="1565"/>
      <c r="D35" s="1565"/>
      <c r="E35" s="1565"/>
      <c r="F35" s="1565"/>
      <c r="G35" s="1565"/>
      <c r="H35" s="1565"/>
      <c r="I35" s="1565"/>
    </row>
    <row r="36" spans="2:9">
      <c r="B36" s="1565" t="s">
        <v>248</v>
      </c>
      <c r="C36" s="1565"/>
      <c r="D36" s="1565"/>
      <c r="E36" s="1565"/>
      <c r="F36" s="1565"/>
      <c r="G36" s="1565"/>
      <c r="H36" s="1565"/>
      <c r="I36" s="1565"/>
    </row>
    <row r="37" spans="2:9">
      <c r="B37" s="1565" t="s">
        <v>247</v>
      </c>
      <c r="C37" s="1565"/>
      <c r="D37" s="1565"/>
      <c r="E37" s="1565"/>
      <c r="F37" s="1565"/>
      <c r="G37" s="1565"/>
      <c r="H37" s="1565"/>
      <c r="I37" s="1565"/>
    </row>
    <row r="38" spans="2:9">
      <c r="B38" s="446"/>
      <c r="C38" s="446"/>
      <c r="D38" s="446"/>
      <c r="E38" s="446"/>
      <c r="F38" s="446"/>
      <c r="G38" s="446"/>
      <c r="H38" s="446"/>
      <c r="I38" s="446"/>
    </row>
    <row r="39" spans="2:9" ht="12.75" customHeight="1">
      <c r="B39" s="1566" t="s">
        <v>246</v>
      </c>
      <c r="C39" s="1566"/>
      <c r="D39" s="1566"/>
      <c r="E39" s="1566"/>
      <c r="F39" s="1566"/>
      <c r="G39" s="1566"/>
      <c r="H39" s="1566"/>
      <c r="I39" s="1566"/>
    </row>
    <row r="40" spans="2:9">
      <c r="B40" s="1565"/>
      <c r="C40" s="1565"/>
      <c r="D40" s="1565"/>
      <c r="E40" s="1565"/>
      <c r="F40" s="1565"/>
      <c r="G40" s="1565"/>
      <c r="H40" s="1565"/>
      <c r="I40" s="1565"/>
    </row>
    <row r="41" spans="2:9">
      <c r="B41" s="1565"/>
      <c r="C41" s="1565"/>
      <c r="D41" s="1565"/>
      <c r="E41" s="1565"/>
      <c r="F41" s="1565"/>
      <c r="G41" s="1565"/>
      <c r="H41" s="1565"/>
      <c r="I41" s="1565"/>
    </row>
    <row r="42" spans="2:9" ht="12.75" customHeight="1">
      <c r="B42" s="1566" t="s">
        <v>245</v>
      </c>
      <c r="C42" s="1566"/>
      <c r="D42" s="1566"/>
      <c r="E42" s="1566"/>
      <c r="F42" s="1566"/>
      <c r="G42" s="1566"/>
      <c r="H42" s="1566"/>
      <c r="I42" s="1566"/>
    </row>
    <row r="43" spans="2:9">
      <c r="B43" s="1565"/>
      <c r="C43" s="1565"/>
      <c r="D43" s="1565"/>
      <c r="E43" s="1565"/>
      <c r="F43" s="1565"/>
      <c r="G43" s="1565"/>
      <c r="H43" s="1565"/>
      <c r="I43" s="1565"/>
    </row>
    <row r="44" spans="2:9">
      <c r="B44" s="1565"/>
      <c r="C44" s="1565"/>
      <c r="D44" s="1565"/>
      <c r="E44" s="1565"/>
      <c r="F44" s="1565"/>
      <c r="G44" s="1565"/>
      <c r="H44" s="1565"/>
      <c r="I44" s="1565"/>
    </row>
    <row r="45" spans="2:9" ht="26.25" customHeight="1">
      <c r="B45" s="1566" t="s">
        <v>244</v>
      </c>
      <c r="C45" s="1566"/>
      <c r="D45" s="1566"/>
      <c r="E45" s="1566"/>
      <c r="F45" s="1566"/>
      <c r="G45" s="1566"/>
      <c r="H45" s="1566"/>
      <c r="I45" s="1566"/>
    </row>
    <row r="46" spans="2:9">
      <c r="B46" s="1562"/>
      <c r="C46" s="1562"/>
      <c r="D46" s="1562"/>
      <c r="E46" s="1562"/>
      <c r="F46" s="1562"/>
      <c r="G46" s="1562"/>
      <c r="H46" s="1562"/>
      <c r="I46" s="1562"/>
    </row>
    <row r="47" spans="2:9">
      <c r="B47" s="1562"/>
      <c r="C47" s="1562"/>
      <c r="D47" s="1562"/>
      <c r="E47" s="1562"/>
      <c r="F47" s="1562"/>
      <c r="G47" s="1562"/>
      <c r="H47" s="1562"/>
      <c r="I47" s="1562"/>
    </row>
  </sheetData>
  <mergeCells count="33">
    <mergeCell ref="B5:F5"/>
    <mergeCell ref="K5:O6"/>
    <mergeCell ref="P5:R6"/>
    <mergeCell ref="B6:F6"/>
    <mergeCell ref="K9:K10"/>
    <mergeCell ref="L9:L10"/>
    <mergeCell ref="M9:M10"/>
    <mergeCell ref="N9:O9"/>
    <mergeCell ref="P9:Q9"/>
    <mergeCell ref="R9:S9"/>
    <mergeCell ref="B13:I17"/>
    <mergeCell ref="T9:U9"/>
    <mergeCell ref="V9:W9"/>
    <mergeCell ref="B10:I11"/>
    <mergeCell ref="K16:K17"/>
    <mergeCell ref="L16:L17"/>
    <mergeCell ref="M16:M17"/>
    <mergeCell ref="N16:N17"/>
    <mergeCell ref="O16:O17"/>
    <mergeCell ref="P16:P17"/>
    <mergeCell ref="Q16:Q17"/>
    <mergeCell ref="B46:I47"/>
    <mergeCell ref="B32:I32"/>
    <mergeCell ref="B33:I33"/>
    <mergeCell ref="B34:I34"/>
    <mergeCell ref="B35:I35"/>
    <mergeCell ref="B36:I36"/>
    <mergeCell ref="B37:I37"/>
    <mergeCell ref="B39:I39"/>
    <mergeCell ref="B40:I41"/>
    <mergeCell ref="B42:I42"/>
    <mergeCell ref="B43:I44"/>
    <mergeCell ref="B45:I45"/>
  </mergeCells>
  <pageMargins left="0.7" right="0.7" top="0.43" bottom="0.39" header="0.3" footer="0.18"/>
  <pageSetup scale="5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B2:AL62"/>
  <sheetViews>
    <sheetView showGridLines="0" topLeftCell="O25" zoomScale="85" zoomScaleNormal="85" zoomScaleSheetLayoutView="40" zoomScalePageLayoutView="80" workbookViewId="0">
      <selection activeCell="B3" sqref="B3"/>
    </sheetView>
  </sheetViews>
  <sheetFormatPr defaultColWidth="7.85546875" defaultRowHeight="14.25"/>
  <cols>
    <col min="1" max="1" width="5" style="3" customWidth="1"/>
    <col min="2" max="2" width="5.85546875" style="3" customWidth="1"/>
    <col min="3" max="3" width="7.140625" style="3" customWidth="1"/>
    <col min="4" max="4" width="58.85546875" style="3" bestFit="1" customWidth="1"/>
    <col min="5" max="5" width="13.28515625" style="3" customWidth="1"/>
    <col min="6" max="6" width="9.7109375" style="3" customWidth="1"/>
    <col min="7" max="17" width="13" style="3" customWidth="1"/>
    <col min="18" max="18" width="13.42578125" style="3" bestFit="1" customWidth="1"/>
    <col min="19" max="19" width="16.85546875" style="3" customWidth="1"/>
    <col min="20" max="20" width="11.28515625" style="3" customWidth="1"/>
    <col min="21" max="21" width="11" style="3" customWidth="1"/>
    <col min="22" max="23" width="16.85546875" style="3" bestFit="1" customWidth="1"/>
    <col min="24" max="24" width="11" style="3" customWidth="1"/>
    <col min="25" max="25" width="11.28515625" style="3" customWidth="1"/>
    <col min="26" max="26" width="11" style="3" customWidth="1"/>
    <col min="27" max="28" width="14" style="3" bestFit="1" customWidth="1"/>
    <col min="29" max="29" width="11" style="3" customWidth="1"/>
    <col min="30" max="30" width="10.140625" style="3" customWidth="1"/>
    <col min="31" max="34" width="11" style="3" customWidth="1"/>
    <col min="35" max="35" width="10.140625" style="3" customWidth="1"/>
    <col min="36" max="37" width="11" style="3" customWidth="1"/>
    <col min="38" max="38" width="11.28515625" style="3" customWidth="1"/>
    <col min="39" max="39" width="4.7109375" style="3" customWidth="1"/>
    <col min="40" max="40" width="10" style="3" customWidth="1"/>
    <col min="41" max="16384" width="7.85546875" style="3"/>
  </cols>
  <sheetData>
    <row r="2" spans="2:38" ht="27.75" customHeight="1">
      <c r="B2" s="83" t="s">
        <v>35</v>
      </c>
    </row>
    <row r="3" spans="2:38" ht="20.25">
      <c r="B3" s="82" t="s">
        <v>1</v>
      </c>
      <c r="E3" s="871" t="s">
        <v>315</v>
      </c>
      <c r="AB3" s="68"/>
      <c r="AC3" s="81"/>
      <c r="AD3" s="81"/>
    </row>
    <row r="4" spans="2:38" ht="21" thickBot="1">
      <c r="B4" s="82"/>
      <c r="AB4" s="68"/>
      <c r="AC4" s="81"/>
      <c r="AD4" s="81"/>
    </row>
    <row r="5" spans="2:38" ht="18.75" customHeight="1" thickBot="1">
      <c r="B5" s="80" t="s">
        <v>554</v>
      </c>
      <c r="C5" s="79"/>
      <c r="D5" s="78"/>
      <c r="E5" s="78"/>
      <c r="F5" s="78"/>
      <c r="G5" s="78"/>
      <c r="H5" s="78"/>
      <c r="I5" s="78"/>
      <c r="J5" s="78"/>
      <c r="K5" s="78"/>
      <c r="L5" s="78"/>
      <c r="M5" s="78"/>
      <c r="N5" s="78"/>
      <c r="O5" s="78"/>
      <c r="P5" s="78"/>
      <c r="Q5" s="78"/>
      <c r="R5" s="78"/>
      <c r="S5" s="77"/>
      <c r="T5" s="72"/>
      <c r="AB5" s="68"/>
      <c r="AC5" s="59"/>
      <c r="AD5" s="59"/>
    </row>
    <row r="6" spans="2:38" ht="18.75" customHeight="1" thickBot="1">
      <c r="B6" s="76" t="s">
        <v>614</v>
      </c>
      <c r="C6" s="75"/>
      <c r="D6" s="74"/>
      <c r="E6" s="74"/>
      <c r="F6" s="74"/>
      <c r="G6" s="74"/>
      <c r="H6" s="74"/>
      <c r="I6" s="74"/>
      <c r="J6" s="74"/>
      <c r="K6" s="74"/>
      <c r="L6" s="74"/>
      <c r="M6" s="74"/>
      <c r="N6" s="74"/>
      <c r="O6" s="74"/>
      <c r="P6" s="74"/>
      <c r="Q6" s="74"/>
      <c r="R6" s="74"/>
      <c r="S6" s="73"/>
      <c r="T6" s="72"/>
      <c r="AB6" s="68"/>
      <c r="AC6" s="59"/>
      <c r="AD6" s="59"/>
    </row>
    <row r="7" spans="2:38" ht="18.75" customHeight="1">
      <c r="B7" s="71"/>
      <c r="C7" s="71"/>
      <c r="D7" s="70"/>
      <c r="E7" s="70"/>
      <c r="F7" s="70"/>
      <c r="G7" s="70"/>
      <c r="H7" s="70"/>
      <c r="I7" s="70"/>
      <c r="J7" s="70"/>
      <c r="K7" s="70"/>
      <c r="L7" s="70"/>
      <c r="M7" s="70"/>
      <c r="N7" s="70"/>
      <c r="O7" s="70"/>
      <c r="P7" s="70"/>
      <c r="Q7" s="70"/>
      <c r="R7" s="70"/>
      <c r="S7" s="70"/>
      <c r="T7" s="69"/>
      <c r="AB7" s="68"/>
      <c r="AC7" s="59"/>
      <c r="AD7" s="59"/>
    </row>
    <row r="8" spans="2:38" ht="15">
      <c r="B8" s="1235" t="s">
        <v>613</v>
      </c>
      <c r="C8" s="1235"/>
      <c r="D8" s="1235"/>
      <c r="E8" s="1235"/>
      <c r="F8" s="1235"/>
      <c r="G8" s="1235"/>
      <c r="H8" s="1235"/>
      <c r="I8" s="1235"/>
      <c r="J8" s="1235"/>
      <c r="K8" s="1235"/>
      <c r="L8" s="1235"/>
      <c r="M8" s="1235"/>
      <c r="N8" s="1235"/>
      <c r="O8" s="1235"/>
      <c r="P8" s="1235"/>
      <c r="Q8" s="1235"/>
      <c r="R8" s="1235"/>
      <c r="S8" s="1235"/>
      <c r="T8" s="1235"/>
      <c r="U8" s="1235"/>
      <c r="V8" s="1235"/>
      <c r="W8" s="67"/>
      <c r="AE8" s="66"/>
      <c r="AF8" s="66"/>
      <c r="AG8" s="43"/>
    </row>
    <row r="9" spans="2:3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2:38" ht="22.5" customHeight="1">
      <c r="B10" s="65" t="s">
        <v>34</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2:38" s="5" customFormat="1" ht="59.25" customHeight="1">
      <c r="B11" s="55" t="s">
        <v>31</v>
      </c>
      <c r="C11" s="55" t="s">
        <v>33</v>
      </c>
      <c r="D11" s="55" t="s">
        <v>29</v>
      </c>
      <c r="E11" s="55" t="s">
        <v>28</v>
      </c>
      <c r="F11" s="55" t="s">
        <v>27</v>
      </c>
      <c r="G11" s="55" t="s">
        <v>683</v>
      </c>
      <c r="H11" s="55" t="s">
        <v>623</v>
      </c>
      <c r="I11" s="55" t="s">
        <v>696</v>
      </c>
      <c r="J11" s="55" t="s">
        <v>685</v>
      </c>
      <c r="K11" s="55" t="s">
        <v>686</v>
      </c>
      <c r="L11" s="55" t="s">
        <v>687</v>
      </c>
      <c r="M11" s="55" t="s">
        <v>688</v>
      </c>
      <c r="N11" s="55" t="s">
        <v>689</v>
      </c>
      <c r="O11" s="55" t="s">
        <v>697</v>
      </c>
      <c r="P11" s="55" t="s">
        <v>691</v>
      </c>
      <c r="Q11" s="55" t="s">
        <v>698</v>
      </c>
      <c r="R11" s="55" t="s">
        <v>693</v>
      </c>
      <c r="S11" s="57" t="s">
        <v>26</v>
      </c>
      <c r="T11" s="55" t="s">
        <v>615</v>
      </c>
      <c r="U11" s="55" t="s">
        <v>568</v>
      </c>
      <c r="V11" s="55" t="s">
        <v>616</v>
      </c>
      <c r="W11" s="55" t="s">
        <v>36</v>
      </c>
      <c r="X11" s="56"/>
      <c r="Y11" s="55" t="s">
        <v>617</v>
      </c>
      <c r="Z11" s="55" t="s">
        <v>618</v>
      </c>
      <c r="AA11" s="55" t="s">
        <v>555</v>
      </c>
      <c r="AB11" s="55" t="s">
        <v>556</v>
      </c>
      <c r="AC11" s="56"/>
      <c r="AD11" s="55" t="s">
        <v>619</v>
      </c>
      <c r="AE11" s="55" t="s">
        <v>620</v>
      </c>
      <c r="AF11" s="55" t="s">
        <v>621</v>
      </c>
      <c r="AG11" s="55" t="s">
        <v>622</v>
      </c>
      <c r="AH11" s="56"/>
      <c r="AI11" s="55" t="s">
        <v>25</v>
      </c>
      <c r="AJ11" s="55" t="s">
        <v>24</v>
      </c>
    </row>
    <row r="12" spans="2:38" ht="17.25" customHeight="1">
      <c r="B12" s="63"/>
      <c r="C12" s="63"/>
      <c r="D12" s="62"/>
      <c r="E12" s="59"/>
      <c r="F12" s="59"/>
      <c r="G12" s="59"/>
      <c r="H12" s="59"/>
      <c r="I12" s="59"/>
      <c r="J12" s="59"/>
      <c r="K12" s="59"/>
      <c r="L12" s="59"/>
      <c r="M12" s="59"/>
      <c r="N12" s="59"/>
      <c r="O12" s="59"/>
      <c r="P12" s="59"/>
      <c r="Q12" s="59"/>
      <c r="R12" s="59"/>
      <c r="S12" s="62"/>
      <c r="T12" s="58"/>
      <c r="U12" s="59"/>
      <c r="V12" s="58"/>
      <c r="W12" s="61"/>
      <c r="X12" s="61"/>
      <c r="Y12" s="58"/>
      <c r="Z12" s="59"/>
      <c r="AA12" s="58"/>
      <c r="AB12" s="60"/>
      <c r="AC12" s="60"/>
      <c r="AD12" s="58"/>
      <c r="AE12" s="59"/>
      <c r="AF12" s="58"/>
      <c r="AG12" s="60"/>
      <c r="AH12" s="60"/>
      <c r="AI12" s="59"/>
      <c r="AJ12" s="58"/>
    </row>
    <row r="13" spans="2:38" ht="17.25" customHeight="1">
      <c r="B13" s="64" t="s">
        <v>32</v>
      </c>
      <c r="C13" s="63"/>
      <c r="D13" s="62"/>
      <c r="E13" s="59"/>
      <c r="F13" s="59"/>
      <c r="G13" s="59"/>
      <c r="H13" s="59"/>
      <c r="I13" s="59"/>
      <c r="J13" s="59"/>
      <c r="K13" s="59"/>
      <c r="L13" s="59"/>
      <c r="M13" s="59"/>
      <c r="N13" s="59"/>
      <c r="O13" s="59"/>
      <c r="P13" s="59"/>
      <c r="Q13" s="59"/>
      <c r="R13" s="59"/>
      <c r="S13" s="62"/>
      <c r="T13" s="58"/>
      <c r="U13" s="59"/>
      <c r="V13" s="58"/>
      <c r="W13" s="61"/>
      <c r="X13" s="61"/>
      <c r="Y13" s="58"/>
      <c r="Z13" s="59"/>
      <c r="AA13" s="58"/>
      <c r="AB13" s="60"/>
      <c r="AC13" s="60"/>
      <c r="AD13" s="58"/>
      <c r="AE13" s="59"/>
      <c r="AF13" s="58"/>
      <c r="AG13" s="60"/>
      <c r="AH13" s="60"/>
      <c r="AI13" s="59"/>
      <c r="AJ13" s="58"/>
    </row>
    <row r="14" spans="2:38" ht="59.25" customHeight="1">
      <c r="B14" s="1020" t="s">
        <v>31</v>
      </c>
      <c r="C14" s="1020" t="s">
        <v>30</v>
      </c>
      <c r="D14" s="1020" t="s">
        <v>29</v>
      </c>
      <c r="E14" s="1020" t="s">
        <v>28</v>
      </c>
      <c r="F14" s="1020" t="s">
        <v>27</v>
      </c>
      <c r="G14" s="1020" t="str">
        <f t="shared" ref="G14:R14" si="0">G11</f>
        <v>Account Code</v>
      </c>
      <c r="H14" s="1020" t="str">
        <f t="shared" si="0"/>
        <v>Account Title</v>
      </c>
      <c r="I14" s="1020" t="str">
        <f t="shared" si="0"/>
        <v>Fund Code</v>
      </c>
      <c r="J14" s="1020" t="str">
        <f t="shared" si="0"/>
        <v>Fund Title</v>
      </c>
      <c r="K14" s="1020" t="str">
        <f t="shared" si="0"/>
        <v>Authority  Code</v>
      </c>
      <c r="L14" s="1020" t="str">
        <f t="shared" si="0"/>
        <v>Authority Title</v>
      </c>
      <c r="M14" s="1020" t="str">
        <f t="shared" si="0"/>
        <v>Department  Code</v>
      </c>
      <c r="N14" s="1020" t="str">
        <f t="shared" si="0"/>
        <v>Department Title</v>
      </c>
      <c r="O14" s="1020" t="str">
        <f t="shared" si="0"/>
        <v xml:space="preserve">Project Code </v>
      </c>
      <c r="P14" s="1020" t="str">
        <f t="shared" si="0"/>
        <v>Project Title</v>
      </c>
      <c r="Q14" s="1020" t="str">
        <f t="shared" si="0"/>
        <v xml:space="preserve">Activity Code </v>
      </c>
      <c r="R14" s="1020" t="str">
        <f t="shared" si="0"/>
        <v>Activity Title</v>
      </c>
      <c r="S14" s="1021" t="s">
        <v>26</v>
      </c>
      <c r="T14" s="1020" t="s">
        <v>615</v>
      </c>
      <c r="U14" s="1020" t="s">
        <v>568</v>
      </c>
      <c r="V14" s="1020" t="s">
        <v>616</v>
      </c>
      <c r="W14" s="1020" t="s">
        <v>36</v>
      </c>
      <c r="X14" s="56"/>
      <c r="Y14" s="1020" t="s">
        <v>617</v>
      </c>
      <c r="Z14" s="1020" t="s">
        <v>618</v>
      </c>
      <c r="AA14" s="1020" t="s">
        <v>555</v>
      </c>
      <c r="AB14" s="1020" t="s">
        <v>556</v>
      </c>
      <c r="AC14" s="1022"/>
      <c r="AD14" s="1020" t="s">
        <v>619</v>
      </c>
      <c r="AE14" s="1020" t="s">
        <v>620</v>
      </c>
      <c r="AF14" s="1020" t="s">
        <v>621</v>
      </c>
      <c r="AG14" s="1020" t="s">
        <v>622</v>
      </c>
      <c r="AH14" s="1022"/>
      <c r="AI14" s="1020" t="s">
        <v>25</v>
      </c>
      <c r="AJ14" s="1020" t="s">
        <v>24</v>
      </c>
    </row>
    <row r="15" spans="2:38" ht="15.75" customHeight="1">
      <c r="B15" s="52">
        <f>1</f>
        <v>1</v>
      </c>
      <c r="C15" s="52" t="s">
        <v>22</v>
      </c>
      <c r="D15" s="1009" t="s">
        <v>1159</v>
      </c>
      <c r="E15" s="1009" t="s">
        <v>1160</v>
      </c>
      <c r="F15" s="1009" t="s">
        <v>1207</v>
      </c>
      <c r="G15" s="1025">
        <v>460136</v>
      </c>
      <c r="H15" s="1009" t="s">
        <v>1152</v>
      </c>
      <c r="I15" s="1009" t="s">
        <v>1147</v>
      </c>
      <c r="J15" s="1009" t="s">
        <v>1148</v>
      </c>
      <c r="K15" s="1009" t="s">
        <v>1147</v>
      </c>
      <c r="L15" s="1009" t="s">
        <v>970</v>
      </c>
      <c r="M15" s="1009" t="s">
        <v>1149</v>
      </c>
      <c r="N15" s="1009" t="s">
        <v>1217</v>
      </c>
      <c r="O15" s="1009" t="s">
        <v>1150</v>
      </c>
      <c r="P15" s="1009" t="s">
        <v>1218</v>
      </c>
      <c r="Q15" s="1009" t="s">
        <v>823</v>
      </c>
      <c r="R15" s="1098" t="s">
        <v>1218</v>
      </c>
      <c r="S15" s="1010" t="s">
        <v>1208</v>
      </c>
      <c r="T15" s="1011">
        <v>500</v>
      </c>
      <c r="U15" s="1012"/>
      <c r="V15" s="1011"/>
      <c r="W15" s="1011"/>
      <c r="X15" s="51"/>
      <c r="Y15" s="1011">
        <v>500</v>
      </c>
      <c r="Z15" s="1012">
        <v>4</v>
      </c>
      <c r="AA15" s="1011">
        <f>Y15*Z15</f>
        <v>2000</v>
      </c>
      <c r="AB15" s="1017">
        <f>AA15/2</f>
        <v>1000</v>
      </c>
      <c r="AC15" s="53"/>
      <c r="AD15" s="1011">
        <v>500</v>
      </c>
      <c r="AE15" s="1014">
        <v>4</v>
      </c>
      <c r="AF15" s="1011">
        <f>AD15*AE15</f>
        <v>2000</v>
      </c>
      <c r="AG15" s="1017">
        <f>AF15/2</f>
        <v>1000</v>
      </c>
      <c r="AH15" s="53"/>
      <c r="AI15" s="19"/>
      <c r="AJ15" s="50">
        <v>0</v>
      </c>
    </row>
    <row r="16" spans="2:38" ht="15.75" customHeight="1">
      <c r="B16" s="52">
        <f t="shared" ref="B16:B53" si="1">B15+1</f>
        <v>2</v>
      </c>
      <c r="C16" s="52" t="s">
        <v>22</v>
      </c>
      <c r="D16" s="1009" t="s">
        <v>1161</v>
      </c>
      <c r="E16" s="1009" t="s">
        <v>1160</v>
      </c>
      <c r="F16" s="1009" t="s">
        <v>1207</v>
      </c>
      <c r="G16" s="1025">
        <v>460136</v>
      </c>
      <c r="H16" s="1009" t="s">
        <v>1152</v>
      </c>
      <c r="I16" s="1009" t="s">
        <v>1147</v>
      </c>
      <c r="J16" s="1009" t="s">
        <v>1148</v>
      </c>
      <c r="K16" s="1009" t="s">
        <v>1147</v>
      </c>
      <c r="L16" s="1009" t="s">
        <v>970</v>
      </c>
      <c r="M16" s="1009" t="s">
        <v>1149</v>
      </c>
      <c r="N16" s="1009" t="s">
        <v>1217</v>
      </c>
      <c r="O16" s="1009" t="s">
        <v>1150</v>
      </c>
      <c r="P16" s="1009" t="s">
        <v>1218</v>
      </c>
      <c r="Q16" s="1009" t="s">
        <v>823</v>
      </c>
      <c r="R16" s="1098" t="s">
        <v>1218</v>
      </c>
      <c r="S16" s="1010" t="s">
        <v>1208</v>
      </c>
      <c r="T16" s="1011">
        <v>500</v>
      </c>
      <c r="U16" s="1012"/>
      <c r="V16" s="1011"/>
      <c r="W16" s="1011"/>
      <c r="X16" s="51"/>
      <c r="Y16" s="1011">
        <v>500</v>
      </c>
      <c r="Z16" s="1012">
        <v>3</v>
      </c>
      <c r="AA16" s="1011">
        <f>Y16*Z16</f>
        <v>1500</v>
      </c>
      <c r="AB16" s="1017">
        <f>AA16/2</f>
        <v>750</v>
      </c>
      <c r="AC16" s="53"/>
      <c r="AD16" s="1011">
        <v>500</v>
      </c>
      <c r="AE16" s="1014">
        <v>4</v>
      </c>
      <c r="AF16" s="1011">
        <f>AD16*AE16</f>
        <v>2000</v>
      </c>
      <c r="AG16" s="1017">
        <f>AF16/2</f>
        <v>1000</v>
      </c>
      <c r="AH16" s="53"/>
      <c r="AI16" s="19"/>
      <c r="AJ16" s="50"/>
    </row>
    <row r="17" spans="2:36" ht="15.75" customHeight="1">
      <c r="B17" s="52">
        <f t="shared" si="1"/>
        <v>3</v>
      </c>
      <c r="C17" s="52" t="s">
        <v>22</v>
      </c>
      <c r="D17" s="1009" t="s">
        <v>1162</v>
      </c>
      <c r="E17" s="1009" t="s">
        <v>1160</v>
      </c>
      <c r="F17" s="1009" t="s">
        <v>1207</v>
      </c>
      <c r="G17" s="1025">
        <v>460136</v>
      </c>
      <c r="H17" s="1009" t="s">
        <v>1152</v>
      </c>
      <c r="I17" s="1009" t="s">
        <v>1147</v>
      </c>
      <c r="J17" s="1009" t="s">
        <v>1148</v>
      </c>
      <c r="K17" s="1009" t="s">
        <v>1147</v>
      </c>
      <c r="L17" s="1009" t="s">
        <v>970</v>
      </c>
      <c r="M17" s="1009" t="s">
        <v>1149</v>
      </c>
      <c r="N17" s="1009" t="s">
        <v>1217</v>
      </c>
      <c r="O17" s="1009" t="s">
        <v>1150</v>
      </c>
      <c r="P17" s="1009" t="s">
        <v>1218</v>
      </c>
      <c r="Q17" s="1009" t="s">
        <v>823</v>
      </c>
      <c r="R17" s="1098" t="s">
        <v>1218</v>
      </c>
      <c r="S17" s="1010" t="s">
        <v>1208</v>
      </c>
      <c r="T17" s="1011">
        <v>500</v>
      </c>
      <c r="U17" s="1012"/>
      <c r="V17" s="1011"/>
      <c r="W17" s="1011"/>
      <c r="X17" s="51"/>
      <c r="Y17" s="1011">
        <v>500</v>
      </c>
      <c r="Z17" s="1012"/>
      <c r="AA17" s="1011"/>
      <c r="AB17" s="1017"/>
      <c r="AC17" s="53"/>
      <c r="AD17" s="1011">
        <v>500</v>
      </c>
      <c r="AE17" s="1014">
        <v>3</v>
      </c>
      <c r="AF17" s="1011">
        <f>AD17*AE17</f>
        <v>1500</v>
      </c>
      <c r="AG17" s="1017">
        <f>AF17/2</f>
        <v>750</v>
      </c>
      <c r="AH17" s="53"/>
      <c r="AI17" s="19"/>
      <c r="AJ17" s="50"/>
    </row>
    <row r="18" spans="2:36" ht="15.75" customHeight="1">
      <c r="B18" s="52">
        <f t="shared" si="1"/>
        <v>4</v>
      </c>
      <c r="C18" s="52" t="s">
        <v>22</v>
      </c>
      <c r="D18" s="1009" t="s">
        <v>1163</v>
      </c>
      <c r="E18" s="1009" t="s">
        <v>1160</v>
      </c>
      <c r="F18" s="1009" t="s">
        <v>1207</v>
      </c>
      <c r="G18" s="1025">
        <v>460136</v>
      </c>
      <c r="H18" s="1009" t="s">
        <v>1152</v>
      </c>
      <c r="I18" s="1009" t="s">
        <v>1147</v>
      </c>
      <c r="J18" s="1009" t="s">
        <v>1148</v>
      </c>
      <c r="K18" s="1009" t="s">
        <v>1147</v>
      </c>
      <c r="L18" s="1009" t="s">
        <v>970</v>
      </c>
      <c r="M18" s="1009" t="s">
        <v>1149</v>
      </c>
      <c r="N18" s="1009" t="s">
        <v>1217</v>
      </c>
      <c r="O18" s="1009" t="s">
        <v>1150</v>
      </c>
      <c r="P18" s="1009" t="s">
        <v>1218</v>
      </c>
      <c r="Q18" s="1009" t="s">
        <v>823</v>
      </c>
      <c r="R18" s="1098" t="s">
        <v>1218</v>
      </c>
      <c r="S18" s="1010" t="s">
        <v>1208</v>
      </c>
      <c r="T18" s="1011">
        <v>500</v>
      </c>
      <c r="U18" s="1012">
        <v>3</v>
      </c>
      <c r="V18" s="1011">
        <f>U18*T18</f>
        <v>1500</v>
      </c>
      <c r="W18" s="1011">
        <v>750</v>
      </c>
      <c r="X18" s="51"/>
      <c r="Y18" s="1011">
        <v>500</v>
      </c>
      <c r="Z18" s="1012"/>
      <c r="AA18" s="1011"/>
      <c r="AB18" s="1017"/>
      <c r="AC18" s="53"/>
      <c r="AD18" s="1011">
        <v>500</v>
      </c>
      <c r="AE18" s="1014"/>
      <c r="AF18" s="1011"/>
      <c r="AG18" s="1017"/>
      <c r="AH18" s="53"/>
      <c r="AI18" s="19"/>
      <c r="AJ18" s="50"/>
    </row>
    <row r="19" spans="2:36" ht="15.75" customHeight="1">
      <c r="B19" s="52">
        <f t="shared" si="1"/>
        <v>5</v>
      </c>
      <c r="C19" s="52" t="s">
        <v>22</v>
      </c>
      <c r="D19" s="1009" t="s">
        <v>1164</v>
      </c>
      <c r="E19" s="1009" t="s">
        <v>1160</v>
      </c>
      <c r="F19" s="1009" t="s">
        <v>1207</v>
      </c>
      <c r="G19" s="1025">
        <v>460136</v>
      </c>
      <c r="H19" s="1009" t="s">
        <v>1152</v>
      </c>
      <c r="I19" s="1009" t="s">
        <v>1147</v>
      </c>
      <c r="J19" s="1009" t="s">
        <v>1148</v>
      </c>
      <c r="K19" s="1009" t="s">
        <v>1147</v>
      </c>
      <c r="L19" s="1009" t="s">
        <v>970</v>
      </c>
      <c r="M19" s="1009" t="s">
        <v>1149</v>
      </c>
      <c r="N19" s="1009" t="s">
        <v>1217</v>
      </c>
      <c r="O19" s="1009" t="s">
        <v>1150</v>
      </c>
      <c r="P19" s="1009" t="s">
        <v>1218</v>
      </c>
      <c r="Q19" s="1009" t="s">
        <v>823</v>
      </c>
      <c r="R19" s="1098" t="s">
        <v>1218</v>
      </c>
      <c r="S19" s="1010" t="s">
        <v>1208</v>
      </c>
      <c r="T19" s="1011">
        <v>500</v>
      </c>
      <c r="U19" s="1012"/>
      <c r="V19" s="1011"/>
      <c r="W19" s="1011"/>
      <c r="X19" s="51"/>
      <c r="Y19" s="1011">
        <v>500</v>
      </c>
      <c r="Z19" s="1012"/>
      <c r="AA19" s="1011"/>
      <c r="AB19" s="1017"/>
      <c r="AC19" s="53"/>
      <c r="AD19" s="1011">
        <v>500</v>
      </c>
      <c r="AE19" s="1014">
        <v>2</v>
      </c>
      <c r="AF19" s="1011">
        <f>AD19*AE19</f>
        <v>1000</v>
      </c>
      <c r="AG19" s="1017">
        <f>AF19/2</f>
        <v>500</v>
      </c>
      <c r="AH19" s="53"/>
      <c r="AI19" s="19"/>
      <c r="AJ19" s="50"/>
    </row>
    <row r="20" spans="2:36" ht="15.75" customHeight="1">
      <c r="B20" s="52">
        <f t="shared" si="1"/>
        <v>6</v>
      </c>
      <c r="C20" s="52" t="s">
        <v>22</v>
      </c>
      <c r="D20" s="1009" t="s">
        <v>1165</v>
      </c>
      <c r="E20" s="1009" t="s">
        <v>1160</v>
      </c>
      <c r="F20" s="1009" t="s">
        <v>1207</v>
      </c>
      <c r="G20" s="1025">
        <v>460136</v>
      </c>
      <c r="H20" s="1009" t="s">
        <v>1152</v>
      </c>
      <c r="I20" s="1009" t="s">
        <v>1147</v>
      </c>
      <c r="J20" s="1009" t="s">
        <v>1148</v>
      </c>
      <c r="K20" s="1009" t="s">
        <v>1147</v>
      </c>
      <c r="L20" s="1009" t="s">
        <v>970</v>
      </c>
      <c r="M20" s="1009" t="s">
        <v>1149</v>
      </c>
      <c r="N20" s="1009" t="s">
        <v>1217</v>
      </c>
      <c r="O20" s="1009" t="s">
        <v>1150</v>
      </c>
      <c r="P20" s="1009" t="s">
        <v>1218</v>
      </c>
      <c r="Q20" s="1009" t="s">
        <v>823</v>
      </c>
      <c r="R20" s="1098" t="s">
        <v>1218</v>
      </c>
      <c r="S20" s="1010" t="s">
        <v>1208</v>
      </c>
      <c r="T20" s="1011">
        <v>500</v>
      </c>
      <c r="U20" s="1012">
        <v>2</v>
      </c>
      <c r="V20" s="1011">
        <f>U20*T20</f>
        <v>1000</v>
      </c>
      <c r="W20" s="1011">
        <v>500</v>
      </c>
      <c r="X20" s="51"/>
      <c r="Y20" s="1011">
        <v>500</v>
      </c>
      <c r="Z20" s="1012"/>
      <c r="AA20" s="1011"/>
      <c r="AB20" s="1017"/>
      <c r="AC20" s="53"/>
      <c r="AD20" s="1011">
        <v>500</v>
      </c>
      <c r="AE20" s="1014"/>
      <c r="AF20" s="1011"/>
      <c r="AG20" s="1017"/>
      <c r="AH20" s="53"/>
      <c r="AI20" s="19"/>
      <c r="AJ20" s="50"/>
    </row>
    <row r="21" spans="2:36" ht="15.75" customHeight="1">
      <c r="B21" s="52">
        <f t="shared" si="1"/>
        <v>7</v>
      </c>
      <c r="C21" s="52" t="s">
        <v>22</v>
      </c>
      <c r="D21" s="1009" t="s">
        <v>1166</v>
      </c>
      <c r="E21" s="1009" t="s">
        <v>1160</v>
      </c>
      <c r="F21" s="1009" t="s">
        <v>1207</v>
      </c>
      <c r="G21" s="1025">
        <v>460136</v>
      </c>
      <c r="H21" s="1009" t="s">
        <v>1152</v>
      </c>
      <c r="I21" s="1009" t="s">
        <v>1147</v>
      </c>
      <c r="J21" s="1009" t="s">
        <v>1148</v>
      </c>
      <c r="K21" s="1009" t="s">
        <v>1147</v>
      </c>
      <c r="L21" s="1009" t="s">
        <v>970</v>
      </c>
      <c r="M21" s="1009" t="s">
        <v>1149</v>
      </c>
      <c r="N21" s="1009" t="s">
        <v>1217</v>
      </c>
      <c r="O21" s="1009" t="s">
        <v>1150</v>
      </c>
      <c r="P21" s="1009" t="s">
        <v>1218</v>
      </c>
      <c r="Q21" s="1009" t="s">
        <v>823</v>
      </c>
      <c r="R21" s="1098" t="s">
        <v>1218</v>
      </c>
      <c r="S21" s="1010" t="s">
        <v>1208</v>
      </c>
      <c r="T21" s="1011">
        <v>500</v>
      </c>
      <c r="U21" s="1012"/>
      <c r="V21" s="1011"/>
      <c r="W21" s="1011"/>
      <c r="X21" s="51"/>
      <c r="Y21" s="1011">
        <v>500</v>
      </c>
      <c r="Z21" s="1012"/>
      <c r="AA21" s="1011"/>
      <c r="AB21" s="1017"/>
      <c r="AC21" s="53"/>
      <c r="AD21" s="1011">
        <v>500</v>
      </c>
      <c r="AE21" s="1014">
        <v>2</v>
      </c>
      <c r="AF21" s="1011">
        <f>AD21*AE21</f>
        <v>1000</v>
      </c>
      <c r="AG21" s="1017">
        <f>AF21/2</f>
        <v>500</v>
      </c>
      <c r="AH21" s="53"/>
      <c r="AI21" s="19"/>
      <c r="AJ21" s="50"/>
    </row>
    <row r="22" spans="2:36" ht="15.75" customHeight="1">
      <c r="B22" s="52">
        <f t="shared" si="1"/>
        <v>8</v>
      </c>
      <c r="C22" s="52" t="s">
        <v>22</v>
      </c>
      <c r="D22" s="1009" t="s">
        <v>1167</v>
      </c>
      <c r="E22" s="1009" t="s">
        <v>1160</v>
      </c>
      <c r="F22" s="1009" t="s">
        <v>1207</v>
      </c>
      <c r="G22" s="1025">
        <v>460136</v>
      </c>
      <c r="H22" s="1009" t="s">
        <v>1152</v>
      </c>
      <c r="I22" s="1009" t="s">
        <v>1147</v>
      </c>
      <c r="J22" s="1009" t="s">
        <v>1148</v>
      </c>
      <c r="K22" s="1009" t="s">
        <v>1147</v>
      </c>
      <c r="L22" s="1009" t="s">
        <v>970</v>
      </c>
      <c r="M22" s="1009" t="s">
        <v>1149</v>
      </c>
      <c r="N22" s="1009" t="s">
        <v>1217</v>
      </c>
      <c r="O22" s="1009" t="s">
        <v>1150</v>
      </c>
      <c r="P22" s="1009" t="s">
        <v>1218</v>
      </c>
      <c r="Q22" s="1009" t="s">
        <v>823</v>
      </c>
      <c r="R22" s="1098" t="s">
        <v>1218</v>
      </c>
      <c r="S22" s="1010" t="s">
        <v>1208</v>
      </c>
      <c r="T22" s="1011">
        <v>500</v>
      </c>
      <c r="U22" s="1012">
        <v>3</v>
      </c>
      <c r="V22" s="1011">
        <f>U22*T22</f>
        <v>1500</v>
      </c>
      <c r="W22" s="1011">
        <v>750</v>
      </c>
      <c r="X22" s="51"/>
      <c r="Y22" s="1011">
        <v>500</v>
      </c>
      <c r="Z22" s="1012"/>
      <c r="AA22" s="1011"/>
      <c r="AB22" s="1017"/>
      <c r="AC22" s="53"/>
      <c r="AD22" s="1011">
        <v>500</v>
      </c>
      <c r="AE22" s="1014"/>
      <c r="AF22" s="1011"/>
      <c r="AG22" s="1017"/>
      <c r="AH22" s="53"/>
      <c r="AI22" s="19"/>
      <c r="AJ22" s="50"/>
    </row>
    <row r="23" spans="2:36" ht="15.75" customHeight="1">
      <c r="B23" s="52">
        <f t="shared" si="1"/>
        <v>9</v>
      </c>
      <c r="C23" s="52" t="s">
        <v>22</v>
      </c>
      <c r="D23" s="1009" t="s">
        <v>1168</v>
      </c>
      <c r="E23" s="1009" t="s">
        <v>1160</v>
      </c>
      <c r="F23" s="1009" t="s">
        <v>1207</v>
      </c>
      <c r="G23" s="1025">
        <v>460136</v>
      </c>
      <c r="H23" s="1009" t="s">
        <v>1152</v>
      </c>
      <c r="I23" s="1009" t="s">
        <v>1147</v>
      </c>
      <c r="J23" s="1009" t="s">
        <v>1148</v>
      </c>
      <c r="K23" s="1009" t="s">
        <v>1147</v>
      </c>
      <c r="L23" s="1009" t="s">
        <v>970</v>
      </c>
      <c r="M23" s="1009" t="s">
        <v>1149</v>
      </c>
      <c r="N23" s="1009" t="s">
        <v>1217</v>
      </c>
      <c r="O23" s="1009" t="s">
        <v>1150</v>
      </c>
      <c r="P23" s="1009" t="s">
        <v>1218</v>
      </c>
      <c r="Q23" s="1009" t="s">
        <v>823</v>
      </c>
      <c r="R23" s="1098" t="s">
        <v>1218</v>
      </c>
      <c r="S23" s="1010" t="s">
        <v>1208</v>
      </c>
      <c r="T23" s="1011">
        <v>500</v>
      </c>
      <c r="U23" s="1012"/>
      <c r="V23" s="1011"/>
      <c r="W23" s="1011"/>
      <c r="X23" s="51"/>
      <c r="Y23" s="1011">
        <v>500</v>
      </c>
      <c r="Z23" s="1012"/>
      <c r="AA23" s="1011"/>
      <c r="AB23" s="1017"/>
      <c r="AC23" s="53"/>
      <c r="AD23" s="1011">
        <v>500</v>
      </c>
      <c r="AE23" s="1014">
        <v>3</v>
      </c>
      <c r="AF23" s="1011">
        <f>AD23*AE23</f>
        <v>1500</v>
      </c>
      <c r="AG23" s="1017">
        <f>AF23/2</f>
        <v>750</v>
      </c>
      <c r="AH23" s="53"/>
      <c r="AI23" s="19"/>
      <c r="AJ23" s="50"/>
    </row>
    <row r="24" spans="2:36" ht="15.75" customHeight="1">
      <c r="B24" s="52">
        <f t="shared" si="1"/>
        <v>10</v>
      </c>
      <c r="C24" s="52" t="s">
        <v>22</v>
      </c>
      <c r="D24" s="1009" t="s">
        <v>1169</v>
      </c>
      <c r="E24" s="1009" t="s">
        <v>1160</v>
      </c>
      <c r="F24" s="1009" t="s">
        <v>1207</v>
      </c>
      <c r="G24" s="1025">
        <v>460136</v>
      </c>
      <c r="H24" s="1009" t="s">
        <v>1152</v>
      </c>
      <c r="I24" s="1009" t="s">
        <v>1147</v>
      </c>
      <c r="J24" s="1009" t="s">
        <v>1148</v>
      </c>
      <c r="K24" s="1009" t="s">
        <v>1147</v>
      </c>
      <c r="L24" s="1009" t="s">
        <v>970</v>
      </c>
      <c r="M24" s="1009" t="s">
        <v>1149</v>
      </c>
      <c r="N24" s="1009" t="s">
        <v>1217</v>
      </c>
      <c r="O24" s="1009" t="s">
        <v>1150</v>
      </c>
      <c r="P24" s="1009" t="s">
        <v>1218</v>
      </c>
      <c r="Q24" s="1009" t="s">
        <v>823</v>
      </c>
      <c r="R24" s="1098" t="s">
        <v>1218</v>
      </c>
      <c r="S24" s="1010" t="s">
        <v>1208</v>
      </c>
      <c r="T24" s="1011">
        <v>500</v>
      </c>
      <c r="U24" s="1012">
        <v>3</v>
      </c>
      <c r="V24" s="1011">
        <f>U24*T24</f>
        <v>1500</v>
      </c>
      <c r="W24" s="1011">
        <v>750</v>
      </c>
      <c r="X24" s="51"/>
      <c r="Y24" s="1011">
        <v>500</v>
      </c>
      <c r="Z24" s="1012"/>
      <c r="AA24" s="1011"/>
      <c r="AB24" s="1017"/>
      <c r="AC24" s="53"/>
      <c r="AD24" s="1011">
        <v>500</v>
      </c>
      <c r="AE24" s="1014"/>
      <c r="AF24" s="1011"/>
      <c r="AG24" s="1017"/>
      <c r="AH24" s="53"/>
      <c r="AI24" s="19"/>
      <c r="AJ24" s="50"/>
    </row>
    <row r="25" spans="2:36" ht="15.75" customHeight="1">
      <c r="B25" s="52">
        <f t="shared" si="1"/>
        <v>11</v>
      </c>
      <c r="C25" s="52" t="s">
        <v>22</v>
      </c>
      <c r="D25" s="1009" t="s">
        <v>1170</v>
      </c>
      <c r="E25" s="1009" t="s">
        <v>1160</v>
      </c>
      <c r="F25" s="1009" t="s">
        <v>1207</v>
      </c>
      <c r="G25" s="1025">
        <v>460136</v>
      </c>
      <c r="H25" s="1009" t="s">
        <v>1152</v>
      </c>
      <c r="I25" s="1009" t="s">
        <v>1147</v>
      </c>
      <c r="J25" s="1009" t="s">
        <v>1148</v>
      </c>
      <c r="K25" s="1009" t="s">
        <v>1147</v>
      </c>
      <c r="L25" s="1009" t="s">
        <v>970</v>
      </c>
      <c r="M25" s="1009" t="s">
        <v>1149</v>
      </c>
      <c r="N25" s="1009" t="s">
        <v>1217</v>
      </c>
      <c r="O25" s="1009" t="s">
        <v>1150</v>
      </c>
      <c r="P25" s="1009" t="s">
        <v>1218</v>
      </c>
      <c r="Q25" s="1009" t="s">
        <v>823</v>
      </c>
      <c r="R25" s="1098" t="s">
        <v>1218</v>
      </c>
      <c r="S25" s="1010" t="s">
        <v>1208</v>
      </c>
      <c r="T25" s="1011">
        <v>500</v>
      </c>
      <c r="U25" s="1012"/>
      <c r="V25" s="1011"/>
      <c r="W25" s="1011"/>
      <c r="X25" s="51"/>
      <c r="Y25" s="1011">
        <v>500</v>
      </c>
      <c r="Z25" s="1012"/>
      <c r="AA25" s="1011"/>
      <c r="AB25" s="1017"/>
      <c r="AC25" s="53"/>
      <c r="AD25" s="1011">
        <v>500</v>
      </c>
      <c r="AE25" s="1014">
        <v>2</v>
      </c>
      <c r="AF25" s="1011">
        <f>AD25*AE25</f>
        <v>1000</v>
      </c>
      <c r="AG25" s="1017">
        <f>AF25/2</f>
        <v>500</v>
      </c>
      <c r="AH25" s="53"/>
      <c r="AI25" s="19"/>
      <c r="AJ25" s="50"/>
    </row>
    <row r="26" spans="2:36" ht="15.75" customHeight="1">
      <c r="B26" s="52">
        <f t="shared" si="1"/>
        <v>12</v>
      </c>
      <c r="C26" s="52" t="s">
        <v>22</v>
      </c>
      <c r="D26" s="1009" t="s">
        <v>1171</v>
      </c>
      <c r="E26" s="1009" t="s">
        <v>1160</v>
      </c>
      <c r="F26" s="1009" t="s">
        <v>1207</v>
      </c>
      <c r="G26" s="1025">
        <v>460136</v>
      </c>
      <c r="H26" s="1009" t="s">
        <v>1152</v>
      </c>
      <c r="I26" s="1009" t="s">
        <v>1147</v>
      </c>
      <c r="J26" s="1009" t="s">
        <v>1148</v>
      </c>
      <c r="K26" s="1009" t="s">
        <v>1147</v>
      </c>
      <c r="L26" s="1009" t="s">
        <v>970</v>
      </c>
      <c r="M26" s="1009" t="s">
        <v>1149</v>
      </c>
      <c r="N26" s="1009" t="s">
        <v>1217</v>
      </c>
      <c r="O26" s="1009" t="s">
        <v>1150</v>
      </c>
      <c r="P26" s="1009" t="s">
        <v>1218</v>
      </c>
      <c r="Q26" s="1009" t="s">
        <v>823</v>
      </c>
      <c r="R26" s="1098" t="s">
        <v>1218</v>
      </c>
      <c r="S26" s="1010" t="s">
        <v>1208</v>
      </c>
      <c r="T26" s="1011">
        <v>500</v>
      </c>
      <c r="U26" s="1012">
        <v>3</v>
      </c>
      <c r="V26" s="1011">
        <f>U26*T26</f>
        <v>1500</v>
      </c>
      <c r="W26" s="1011">
        <v>750</v>
      </c>
      <c r="X26" s="51"/>
      <c r="Y26" s="1011">
        <v>500</v>
      </c>
      <c r="Z26" s="1012"/>
      <c r="AA26" s="1011"/>
      <c r="AB26" s="1017"/>
      <c r="AC26" s="53"/>
      <c r="AD26" s="1011">
        <v>500</v>
      </c>
      <c r="AE26" s="1014"/>
      <c r="AF26" s="1011"/>
      <c r="AG26" s="1017"/>
      <c r="AH26" s="53"/>
      <c r="AI26" s="19"/>
      <c r="AJ26" s="50"/>
    </row>
    <row r="27" spans="2:36" ht="15.75" customHeight="1">
      <c r="B27" s="52">
        <f t="shared" si="1"/>
        <v>13</v>
      </c>
      <c r="C27" s="52" t="s">
        <v>22</v>
      </c>
      <c r="D27" s="1009" t="s">
        <v>1172</v>
      </c>
      <c r="E27" s="1009" t="s">
        <v>1160</v>
      </c>
      <c r="F27" s="1009" t="s">
        <v>1207</v>
      </c>
      <c r="G27" s="1025">
        <v>460136</v>
      </c>
      <c r="H27" s="1009" t="s">
        <v>1152</v>
      </c>
      <c r="I27" s="1009" t="s">
        <v>1147</v>
      </c>
      <c r="J27" s="1009" t="s">
        <v>1148</v>
      </c>
      <c r="K27" s="1009" t="s">
        <v>1147</v>
      </c>
      <c r="L27" s="1009" t="s">
        <v>970</v>
      </c>
      <c r="M27" s="1009" t="s">
        <v>1149</v>
      </c>
      <c r="N27" s="1009" t="s">
        <v>1217</v>
      </c>
      <c r="O27" s="1009" t="s">
        <v>1150</v>
      </c>
      <c r="P27" s="1009" t="s">
        <v>1218</v>
      </c>
      <c r="Q27" s="1009" t="s">
        <v>823</v>
      </c>
      <c r="R27" s="1098" t="s">
        <v>1218</v>
      </c>
      <c r="S27" s="1010" t="s">
        <v>1208</v>
      </c>
      <c r="T27" s="1011">
        <v>500</v>
      </c>
      <c r="U27" s="1012"/>
      <c r="V27" s="1011"/>
      <c r="W27" s="1011"/>
      <c r="X27" s="51"/>
      <c r="Y27" s="1011">
        <v>500</v>
      </c>
      <c r="Z27" s="1012"/>
      <c r="AA27" s="1011"/>
      <c r="AB27" s="1017"/>
      <c r="AC27" s="53"/>
      <c r="AD27" s="1011">
        <v>500</v>
      </c>
      <c r="AE27" s="1014">
        <v>3</v>
      </c>
      <c r="AF27" s="1011">
        <f>AD27*AE27</f>
        <v>1500</v>
      </c>
      <c r="AG27" s="1017">
        <f>AF27/2</f>
        <v>750</v>
      </c>
      <c r="AH27" s="53"/>
      <c r="AI27" s="19"/>
      <c r="AJ27" s="50"/>
    </row>
    <row r="28" spans="2:36" ht="15.75" customHeight="1">
      <c r="B28" s="52">
        <f t="shared" si="1"/>
        <v>14</v>
      </c>
      <c r="C28" s="52" t="s">
        <v>22</v>
      </c>
      <c r="D28" s="1009" t="s">
        <v>1173</v>
      </c>
      <c r="E28" s="1009" t="s">
        <v>1160</v>
      </c>
      <c r="F28" s="1009" t="s">
        <v>1207</v>
      </c>
      <c r="G28" s="1025">
        <v>460136</v>
      </c>
      <c r="H28" s="1009" t="s">
        <v>1152</v>
      </c>
      <c r="I28" s="1009" t="s">
        <v>1147</v>
      </c>
      <c r="J28" s="1009" t="s">
        <v>1148</v>
      </c>
      <c r="K28" s="1009" t="s">
        <v>1147</v>
      </c>
      <c r="L28" s="1009" t="s">
        <v>970</v>
      </c>
      <c r="M28" s="1009" t="s">
        <v>1149</v>
      </c>
      <c r="N28" s="1009" t="s">
        <v>1217</v>
      </c>
      <c r="O28" s="1009" t="s">
        <v>1150</v>
      </c>
      <c r="P28" s="1009" t="s">
        <v>1218</v>
      </c>
      <c r="Q28" s="1009" t="s">
        <v>823</v>
      </c>
      <c r="R28" s="1098" t="s">
        <v>1218</v>
      </c>
      <c r="S28" s="1010" t="s">
        <v>1208</v>
      </c>
      <c r="T28" s="1011">
        <v>5860</v>
      </c>
      <c r="U28" s="1012"/>
      <c r="V28" s="1011"/>
      <c r="W28" s="1011"/>
      <c r="X28" s="51"/>
      <c r="Y28" s="1011">
        <v>6531</v>
      </c>
      <c r="Z28" s="1012">
        <v>2</v>
      </c>
      <c r="AA28" s="1011">
        <f>Y28*Z28</f>
        <v>13062</v>
      </c>
      <c r="AB28" s="1017">
        <f>AA28/2</f>
        <v>6531</v>
      </c>
      <c r="AC28" s="53"/>
      <c r="AD28" s="1011">
        <v>6531</v>
      </c>
      <c r="AE28" s="1014"/>
      <c r="AF28" s="1011"/>
      <c r="AG28" s="1017"/>
      <c r="AH28" s="53"/>
      <c r="AI28" s="19"/>
      <c r="AJ28" s="50"/>
    </row>
    <row r="29" spans="2:36" ht="15.75" customHeight="1">
      <c r="B29" s="52">
        <f t="shared" si="1"/>
        <v>15</v>
      </c>
      <c r="C29" s="52" t="s">
        <v>22</v>
      </c>
      <c r="D29" s="1009" t="s">
        <v>1174</v>
      </c>
      <c r="E29" s="1009" t="s">
        <v>1160</v>
      </c>
      <c r="F29" s="1009" t="s">
        <v>1207</v>
      </c>
      <c r="G29" s="1025">
        <v>460136</v>
      </c>
      <c r="H29" s="1009" t="s">
        <v>1152</v>
      </c>
      <c r="I29" s="1009" t="s">
        <v>1147</v>
      </c>
      <c r="J29" s="1009" t="s">
        <v>1148</v>
      </c>
      <c r="K29" s="1009" t="s">
        <v>1147</v>
      </c>
      <c r="L29" s="1009" t="s">
        <v>970</v>
      </c>
      <c r="M29" s="1009" t="s">
        <v>1149</v>
      </c>
      <c r="N29" s="1009" t="s">
        <v>1217</v>
      </c>
      <c r="O29" s="1009" t="s">
        <v>1150</v>
      </c>
      <c r="P29" s="1009" t="s">
        <v>1218</v>
      </c>
      <c r="Q29" s="1009" t="s">
        <v>823</v>
      </c>
      <c r="R29" s="1098" t="s">
        <v>1218</v>
      </c>
      <c r="S29" s="1010" t="s">
        <v>1208</v>
      </c>
      <c r="T29" s="1011">
        <v>4819</v>
      </c>
      <c r="U29" s="1012"/>
      <c r="V29" s="1011"/>
      <c r="W29" s="1011"/>
      <c r="X29" s="51"/>
      <c r="Y29" s="1011">
        <v>5344</v>
      </c>
      <c r="Z29" s="1012"/>
      <c r="AA29" s="1011"/>
      <c r="AB29" s="1017"/>
      <c r="AC29" s="53"/>
      <c r="AD29" s="1011">
        <v>5344</v>
      </c>
      <c r="AE29" s="1014">
        <v>1</v>
      </c>
      <c r="AF29" s="1011">
        <f>AD29*AE29</f>
        <v>5344</v>
      </c>
      <c r="AG29" s="1017">
        <f>AF29/2</f>
        <v>2672</v>
      </c>
      <c r="AH29" s="53"/>
      <c r="AI29" s="19"/>
      <c r="AJ29" s="50"/>
    </row>
    <row r="30" spans="2:36" ht="15.75" customHeight="1">
      <c r="B30" s="52">
        <f t="shared" si="1"/>
        <v>16</v>
      </c>
      <c r="C30" s="52" t="s">
        <v>22</v>
      </c>
      <c r="D30" s="1009" t="s">
        <v>1175</v>
      </c>
      <c r="E30" s="1009" t="s">
        <v>1160</v>
      </c>
      <c r="F30" s="1009" t="s">
        <v>1207</v>
      </c>
      <c r="G30" s="1025">
        <v>460136</v>
      </c>
      <c r="H30" s="1009" t="s">
        <v>1152</v>
      </c>
      <c r="I30" s="1009" t="s">
        <v>1147</v>
      </c>
      <c r="J30" s="1009" t="s">
        <v>1148</v>
      </c>
      <c r="K30" s="1009" t="s">
        <v>1147</v>
      </c>
      <c r="L30" s="1009" t="s">
        <v>970</v>
      </c>
      <c r="M30" s="1009" t="s">
        <v>1149</v>
      </c>
      <c r="N30" s="1009" t="s">
        <v>1217</v>
      </c>
      <c r="O30" s="1009" t="s">
        <v>1150</v>
      </c>
      <c r="P30" s="1009" t="s">
        <v>1218</v>
      </c>
      <c r="Q30" s="1009" t="s">
        <v>823</v>
      </c>
      <c r="R30" s="1098" t="s">
        <v>1218</v>
      </c>
      <c r="S30" s="1010" t="s">
        <v>1208</v>
      </c>
      <c r="T30" s="1011">
        <v>4489</v>
      </c>
      <c r="U30" s="1012"/>
      <c r="V30" s="1011"/>
      <c r="W30" s="1011"/>
      <c r="X30" s="51"/>
      <c r="Y30" s="1011">
        <v>4632</v>
      </c>
      <c r="Z30" s="1012"/>
      <c r="AA30" s="1011"/>
      <c r="AB30" s="1017"/>
      <c r="AC30" s="53"/>
      <c r="AD30" s="1011">
        <v>4632</v>
      </c>
      <c r="AE30" s="1014">
        <v>1</v>
      </c>
      <c r="AF30" s="1011">
        <f>AD30*AE30</f>
        <v>4632</v>
      </c>
      <c r="AG30" s="1017">
        <f>AF30/2</f>
        <v>2316</v>
      </c>
      <c r="AH30" s="53"/>
      <c r="AI30" s="19"/>
      <c r="AJ30" s="50"/>
    </row>
    <row r="31" spans="2:36" ht="15.75" customHeight="1">
      <c r="B31" s="52">
        <f t="shared" si="1"/>
        <v>17</v>
      </c>
      <c r="C31" s="52" t="s">
        <v>22</v>
      </c>
      <c r="D31" s="1009" t="s">
        <v>1176</v>
      </c>
      <c r="E31" s="1009" t="s">
        <v>1160</v>
      </c>
      <c r="F31" s="1009" t="s">
        <v>1207</v>
      </c>
      <c r="G31" s="1025">
        <v>460136</v>
      </c>
      <c r="H31" s="1009" t="s">
        <v>1152</v>
      </c>
      <c r="I31" s="1009" t="s">
        <v>1147</v>
      </c>
      <c r="J31" s="1009" t="s">
        <v>1148</v>
      </c>
      <c r="K31" s="1009" t="s">
        <v>1147</v>
      </c>
      <c r="L31" s="1009" t="s">
        <v>970</v>
      </c>
      <c r="M31" s="1009" t="s">
        <v>1149</v>
      </c>
      <c r="N31" s="1009" t="s">
        <v>1217</v>
      </c>
      <c r="O31" s="1009" t="s">
        <v>1150</v>
      </c>
      <c r="P31" s="1009" t="s">
        <v>1218</v>
      </c>
      <c r="Q31" s="1009" t="s">
        <v>823</v>
      </c>
      <c r="R31" s="1098" t="s">
        <v>1218</v>
      </c>
      <c r="S31" s="1010" t="s">
        <v>1208</v>
      </c>
      <c r="T31" s="1011">
        <v>4819</v>
      </c>
      <c r="U31" s="1012"/>
      <c r="V31" s="1011"/>
      <c r="W31" s="1011"/>
      <c r="X31" s="51"/>
      <c r="Y31" s="1011">
        <v>4974</v>
      </c>
      <c r="Z31" s="1012"/>
      <c r="AA31" s="1011"/>
      <c r="AB31" s="1017"/>
      <c r="AC31" s="53"/>
      <c r="AD31" s="1011">
        <v>4974</v>
      </c>
      <c r="AE31" s="1014">
        <v>1</v>
      </c>
      <c r="AF31" s="1011">
        <f>AD31*AE31</f>
        <v>4974</v>
      </c>
      <c r="AG31" s="1017">
        <f>AF31/2</f>
        <v>2487</v>
      </c>
      <c r="AH31" s="53"/>
      <c r="AI31" s="19"/>
      <c r="AJ31" s="50"/>
    </row>
    <row r="32" spans="2:36" ht="15.75" customHeight="1">
      <c r="B32" s="52">
        <f t="shared" si="1"/>
        <v>18</v>
      </c>
      <c r="C32" s="52" t="s">
        <v>22</v>
      </c>
      <c r="D32" s="1009" t="s">
        <v>1177</v>
      </c>
      <c r="E32" s="1009" t="s">
        <v>1160</v>
      </c>
      <c r="F32" s="1009" t="s">
        <v>1207</v>
      </c>
      <c r="G32" s="1025">
        <v>460136</v>
      </c>
      <c r="H32" s="1009" t="s">
        <v>1152</v>
      </c>
      <c r="I32" s="1009" t="s">
        <v>1147</v>
      </c>
      <c r="J32" s="1009" t="s">
        <v>1148</v>
      </c>
      <c r="K32" s="1009" t="s">
        <v>1147</v>
      </c>
      <c r="L32" s="1009" t="s">
        <v>970</v>
      </c>
      <c r="M32" s="1009" t="s">
        <v>1149</v>
      </c>
      <c r="N32" s="1009" t="s">
        <v>1217</v>
      </c>
      <c r="O32" s="1009" t="s">
        <v>1150</v>
      </c>
      <c r="P32" s="1009" t="s">
        <v>1218</v>
      </c>
      <c r="Q32" s="1009" t="s">
        <v>823</v>
      </c>
      <c r="R32" s="1098" t="s">
        <v>1218</v>
      </c>
      <c r="S32" s="1010" t="s">
        <v>1208</v>
      </c>
      <c r="T32" s="1011">
        <v>3647</v>
      </c>
      <c r="U32" s="1012"/>
      <c r="V32" s="1011"/>
      <c r="W32" s="1011"/>
      <c r="X32" s="51"/>
      <c r="Y32" s="1011">
        <v>3764</v>
      </c>
      <c r="Z32" s="1012"/>
      <c r="AA32" s="1011"/>
      <c r="AB32" s="1017"/>
      <c r="AC32" s="53"/>
      <c r="AD32" s="1011">
        <v>3764</v>
      </c>
      <c r="AE32" s="1014">
        <v>1</v>
      </c>
      <c r="AF32" s="1011">
        <f>AD32*AE32</f>
        <v>3764</v>
      </c>
      <c r="AG32" s="1017">
        <f>AF32/2</f>
        <v>1882</v>
      </c>
      <c r="AH32" s="53"/>
      <c r="AI32" s="19"/>
      <c r="AJ32" s="50"/>
    </row>
    <row r="33" spans="2:36" ht="15.75" customHeight="1">
      <c r="B33" s="52">
        <f t="shared" si="1"/>
        <v>19</v>
      </c>
      <c r="C33" s="52" t="s">
        <v>22</v>
      </c>
      <c r="D33" s="1009" t="s">
        <v>1178</v>
      </c>
      <c r="E33" s="1009" t="s">
        <v>1160</v>
      </c>
      <c r="F33" s="1009" t="s">
        <v>1207</v>
      </c>
      <c r="G33" s="1025">
        <v>460136</v>
      </c>
      <c r="H33" s="1009" t="s">
        <v>1152</v>
      </c>
      <c r="I33" s="1009" t="s">
        <v>1147</v>
      </c>
      <c r="J33" s="1009" t="s">
        <v>1148</v>
      </c>
      <c r="K33" s="1009" t="s">
        <v>1147</v>
      </c>
      <c r="L33" s="1009" t="s">
        <v>970</v>
      </c>
      <c r="M33" s="1009" t="s">
        <v>1149</v>
      </c>
      <c r="N33" s="1009" t="s">
        <v>1217</v>
      </c>
      <c r="O33" s="1009" t="s">
        <v>1150</v>
      </c>
      <c r="P33" s="1009" t="s">
        <v>1218</v>
      </c>
      <c r="Q33" s="1009" t="s">
        <v>823</v>
      </c>
      <c r="R33" s="1098" t="s">
        <v>1218</v>
      </c>
      <c r="S33" s="1010" t="s">
        <v>1208</v>
      </c>
      <c r="T33" s="1011">
        <v>3742</v>
      </c>
      <c r="U33" s="1012"/>
      <c r="V33" s="1011"/>
      <c r="W33" s="1011"/>
      <c r="X33" s="51"/>
      <c r="Y33" s="1011">
        <v>3862</v>
      </c>
      <c r="Z33" s="1012">
        <v>1</v>
      </c>
      <c r="AA33" s="1011">
        <f>Y33*Z33</f>
        <v>3862</v>
      </c>
      <c r="AB33" s="1017">
        <f>AA33/2</f>
        <v>1931</v>
      </c>
      <c r="AC33" s="53"/>
      <c r="AD33" s="1011">
        <v>3862</v>
      </c>
      <c r="AE33" s="1014"/>
      <c r="AF33" s="1011"/>
      <c r="AG33" s="1017"/>
      <c r="AH33" s="53"/>
      <c r="AI33" s="19"/>
      <c r="AJ33" s="50"/>
    </row>
    <row r="34" spans="2:36" ht="15.75" customHeight="1">
      <c r="B34" s="52">
        <f t="shared" si="1"/>
        <v>20</v>
      </c>
      <c r="C34" s="52" t="s">
        <v>22</v>
      </c>
      <c r="D34" s="1009" t="s">
        <v>1179</v>
      </c>
      <c r="E34" s="1009" t="s">
        <v>1160</v>
      </c>
      <c r="F34" s="1009" t="s">
        <v>1207</v>
      </c>
      <c r="G34" s="1025">
        <v>460136</v>
      </c>
      <c r="H34" s="1009" t="s">
        <v>1152</v>
      </c>
      <c r="I34" s="1009" t="s">
        <v>1147</v>
      </c>
      <c r="J34" s="1009" t="s">
        <v>1148</v>
      </c>
      <c r="K34" s="1009" t="s">
        <v>1147</v>
      </c>
      <c r="L34" s="1009" t="s">
        <v>970</v>
      </c>
      <c r="M34" s="1009" t="s">
        <v>1149</v>
      </c>
      <c r="N34" s="1009" t="s">
        <v>1217</v>
      </c>
      <c r="O34" s="1009" t="s">
        <v>1150</v>
      </c>
      <c r="P34" s="1009" t="s">
        <v>1218</v>
      </c>
      <c r="Q34" s="1009" t="s">
        <v>823</v>
      </c>
      <c r="R34" s="1098" t="s">
        <v>1218</v>
      </c>
      <c r="S34" s="1010" t="s">
        <v>1208</v>
      </c>
      <c r="T34" s="1011">
        <v>4686</v>
      </c>
      <c r="U34" s="1012"/>
      <c r="V34" s="1011"/>
      <c r="W34" s="1016"/>
      <c r="X34" s="51"/>
      <c r="Y34" s="1011">
        <v>4936</v>
      </c>
      <c r="Z34" s="1012">
        <v>1</v>
      </c>
      <c r="AA34" s="1011">
        <f>Y34*Z34</f>
        <v>4936</v>
      </c>
      <c r="AB34" s="1017">
        <f>AA34/2</f>
        <v>2468</v>
      </c>
      <c r="AC34" s="53"/>
      <c r="AD34" s="1011">
        <v>4936</v>
      </c>
      <c r="AE34" s="1014"/>
      <c r="AF34" s="1011"/>
      <c r="AG34" s="1017"/>
      <c r="AH34" s="53"/>
      <c r="AI34" s="19"/>
      <c r="AJ34" s="50"/>
    </row>
    <row r="35" spans="2:36" ht="15.75" customHeight="1">
      <c r="B35" s="52">
        <f t="shared" si="1"/>
        <v>21</v>
      </c>
      <c r="C35" s="52" t="s">
        <v>22</v>
      </c>
      <c r="D35" s="1009" t="s">
        <v>1180</v>
      </c>
      <c r="E35" s="1009" t="s">
        <v>1181</v>
      </c>
      <c r="F35" s="1009" t="s">
        <v>1207</v>
      </c>
      <c r="G35" s="1025">
        <v>460136</v>
      </c>
      <c r="H35" s="1009" t="s">
        <v>1152</v>
      </c>
      <c r="I35" s="1009" t="s">
        <v>1147</v>
      </c>
      <c r="J35" s="1009" t="s">
        <v>1148</v>
      </c>
      <c r="K35" s="1009" t="s">
        <v>1147</v>
      </c>
      <c r="L35" s="1009" t="s">
        <v>970</v>
      </c>
      <c r="M35" s="1009" t="s">
        <v>1149</v>
      </c>
      <c r="N35" s="1009" t="s">
        <v>1217</v>
      </c>
      <c r="O35" s="1009" t="s">
        <v>1150</v>
      </c>
      <c r="P35" s="1009" t="s">
        <v>1218</v>
      </c>
      <c r="Q35" s="1009" t="s">
        <v>823</v>
      </c>
      <c r="R35" s="1098" t="s">
        <v>1218</v>
      </c>
      <c r="S35" s="1010" t="s">
        <v>1208</v>
      </c>
      <c r="T35" s="1011">
        <v>1890</v>
      </c>
      <c r="U35" s="1012">
        <v>13</v>
      </c>
      <c r="V35" s="1011">
        <f>U35*T35</f>
        <v>24570</v>
      </c>
      <c r="W35" s="1011">
        <v>19656</v>
      </c>
      <c r="X35" s="51"/>
      <c r="Y35" s="1011">
        <v>2000</v>
      </c>
      <c r="Z35" s="1012"/>
      <c r="AA35" s="1011"/>
      <c r="AB35" s="1017"/>
      <c r="AC35" s="53"/>
      <c r="AD35" s="1011">
        <v>2000</v>
      </c>
      <c r="AE35" s="1014">
        <v>13</v>
      </c>
      <c r="AF35" s="1011">
        <f>AD35*AE35</f>
        <v>26000</v>
      </c>
      <c r="AG35" s="1017">
        <f>AF35*0.8</f>
        <v>20800</v>
      </c>
      <c r="AH35" s="53"/>
      <c r="AI35" s="19"/>
      <c r="AJ35" s="50"/>
    </row>
    <row r="36" spans="2:36" ht="15.75" customHeight="1">
      <c r="B36" s="52">
        <f t="shared" si="1"/>
        <v>22</v>
      </c>
      <c r="C36" s="52" t="s">
        <v>22</v>
      </c>
      <c r="D36" s="1009" t="s">
        <v>1182</v>
      </c>
      <c r="E36" s="1009" t="s">
        <v>1183</v>
      </c>
      <c r="F36" s="1009" t="s">
        <v>1207</v>
      </c>
      <c r="G36" s="1025">
        <v>460136</v>
      </c>
      <c r="H36" s="1009" t="s">
        <v>1152</v>
      </c>
      <c r="I36" s="1009" t="s">
        <v>1147</v>
      </c>
      <c r="J36" s="1009" t="s">
        <v>1148</v>
      </c>
      <c r="K36" s="1009" t="s">
        <v>1147</v>
      </c>
      <c r="L36" s="1009" t="s">
        <v>970</v>
      </c>
      <c r="M36" s="1009" t="s">
        <v>1149</v>
      </c>
      <c r="N36" s="1009" t="s">
        <v>1217</v>
      </c>
      <c r="O36" s="1009" t="s">
        <v>1150</v>
      </c>
      <c r="P36" s="1009" t="s">
        <v>1218</v>
      </c>
      <c r="Q36" s="1009" t="s">
        <v>823</v>
      </c>
      <c r="R36" s="1098" t="s">
        <v>1218</v>
      </c>
      <c r="S36" s="1010" t="s">
        <v>1209</v>
      </c>
      <c r="T36" s="1011">
        <v>2710</v>
      </c>
      <c r="U36" s="1012"/>
      <c r="V36" s="1011"/>
      <c r="W36" s="1011"/>
      <c r="X36" s="51"/>
      <c r="Y36" s="1011">
        <v>2710</v>
      </c>
      <c r="Z36" s="1012"/>
      <c r="AA36" s="1011"/>
      <c r="AB36" s="1017"/>
      <c r="AC36" s="53"/>
      <c r="AD36" s="1011">
        <v>2710</v>
      </c>
      <c r="AE36" s="1014"/>
      <c r="AF36" s="1011"/>
      <c r="AG36" s="1017"/>
      <c r="AH36" s="53"/>
      <c r="AI36" s="19"/>
      <c r="AJ36" s="50"/>
    </row>
    <row r="37" spans="2:36" ht="15.75" customHeight="1">
      <c r="B37" s="52">
        <f t="shared" si="1"/>
        <v>23</v>
      </c>
      <c r="C37" s="52" t="s">
        <v>22</v>
      </c>
      <c r="D37" s="1009" t="s">
        <v>1184</v>
      </c>
      <c r="E37" s="1009" t="s">
        <v>1183</v>
      </c>
      <c r="F37" s="1009" t="s">
        <v>1207</v>
      </c>
      <c r="G37" s="1025">
        <v>460136</v>
      </c>
      <c r="H37" s="1009" t="s">
        <v>1152</v>
      </c>
      <c r="I37" s="1009" t="s">
        <v>1147</v>
      </c>
      <c r="J37" s="1009" t="s">
        <v>1148</v>
      </c>
      <c r="K37" s="1009" t="s">
        <v>1147</v>
      </c>
      <c r="L37" s="1009" t="s">
        <v>970</v>
      </c>
      <c r="M37" s="1009" t="s">
        <v>1149</v>
      </c>
      <c r="N37" s="1009" t="s">
        <v>1217</v>
      </c>
      <c r="O37" s="1009" t="s">
        <v>1150</v>
      </c>
      <c r="P37" s="1009" t="s">
        <v>1218</v>
      </c>
      <c r="Q37" s="1009" t="s">
        <v>823</v>
      </c>
      <c r="R37" s="1098" t="s">
        <v>1218</v>
      </c>
      <c r="S37" s="1010" t="s">
        <v>1209</v>
      </c>
      <c r="T37" s="1011">
        <v>1572</v>
      </c>
      <c r="U37" s="1012">
        <v>1</v>
      </c>
      <c r="V37" s="1011">
        <f>U37*T37</f>
        <v>1572</v>
      </c>
      <c r="W37" s="1011">
        <f>V37</f>
        <v>1572</v>
      </c>
      <c r="X37" s="51"/>
      <c r="Y37" s="1011">
        <v>1572</v>
      </c>
      <c r="Z37" s="1012">
        <v>1</v>
      </c>
      <c r="AA37" s="1011">
        <f>Y37*Z37</f>
        <v>1572</v>
      </c>
      <c r="AB37" s="1017">
        <f t="shared" ref="AB37:AB43" si="2">AA37</f>
        <v>1572</v>
      </c>
      <c r="AC37" s="53"/>
      <c r="AD37" s="1011">
        <v>1572</v>
      </c>
      <c r="AE37" s="1014">
        <v>1</v>
      </c>
      <c r="AF37" s="1011">
        <f>AD37*AE37</f>
        <v>1572</v>
      </c>
      <c r="AG37" s="1017">
        <f>AF37</f>
        <v>1572</v>
      </c>
      <c r="AH37" s="53"/>
      <c r="AI37" s="19"/>
      <c r="AJ37" s="50"/>
    </row>
    <row r="38" spans="2:36" ht="15.75" customHeight="1">
      <c r="B38" s="52">
        <f t="shared" si="1"/>
        <v>24</v>
      </c>
      <c r="C38" s="52" t="s">
        <v>22</v>
      </c>
      <c r="D38" s="1009" t="s">
        <v>1185</v>
      </c>
      <c r="E38" s="1009" t="s">
        <v>1183</v>
      </c>
      <c r="F38" s="1009" t="s">
        <v>1207</v>
      </c>
      <c r="G38" s="1025">
        <v>460136</v>
      </c>
      <c r="H38" s="1009" t="s">
        <v>1152</v>
      </c>
      <c r="I38" s="1009" t="s">
        <v>1147</v>
      </c>
      <c r="J38" s="1009" t="s">
        <v>1148</v>
      </c>
      <c r="K38" s="1009" t="s">
        <v>1147</v>
      </c>
      <c r="L38" s="1009" t="s">
        <v>970</v>
      </c>
      <c r="M38" s="1009" t="s">
        <v>1149</v>
      </c>
      <c r="N38" s="1009" t="s">
        <v>1217</v>
      </c>
      <c r="O38" s="1009" t="s">
        <v>1150</v>
      </c>
      <c r="P38" s="1009" t="s">
        <v>1218</v>
      </c>
      <c r="Q38" s="1009" t="s">
        <v>823</v>
      </c>
      <c r="R38" s="1098" t="s">
        <v>1218</v>
      </c>
      <c r="S38" s="1010" t="s">
        <v>1209</v>
      </c>
      <c r="T38" s="1011">
        <v>1138</v>
      </c>
      <c r="U38" s="1012">
        <v>1</v>
      </c>
      <c r="V38" s="1011">
        <f>U38*T38</f>
        <v>1138</v>
      </c>
      <c r="W38" s="1011">
        <f>V38</f>
        <v>1138</v>
      </c>
      <c r="X38" s="51"/>
      <c r="Y38" s="1011">
        <v>1138</v>
      </c>
      <c r="Z38" s="1012">
        <v>1</v>
      </c>
      <c r="AA38" s="1011">
        <f>Y38*Z38</f>
        <v>1138</v>
      </c>
      <c r="AB38" s="1017">
        <f t="shared" si="2"/>
        <v>1138</v>
      </c>
      <c r="AC38" s="53"/>
      <c r="AD38" s="1011">
        <v>1138</v>
      </c>
      <c r="AE38" s="1014">
        <v>1</v>
      </c>
      <c r="AF38" s="1011">
        <f>AD38*AE38</f>
        <v>1138</v>
      </c>
      <c r="AG38" s="1017">
        <f>AF38</f>
        <v>1138</v>
      </c>
      <c r="AH38" s="53"/>
      <c r="AI38" s="19"/>
      <c r="AJ38" s="50"/>
    </row>
    <row r="39" spans="2:36" ht="15.75" customHeight="1">
      <c r="B39" s="52">
        <f t="shared" si="1"/>
        <v>25</v>
      </c>
      <c r="C39" s="52" t="s">
        <v>22</v>
      </c>
      <c r="D39" s="1009" t="s">
        <v>1186</v>
      </c>
      <c r="E39" s="1009" t="s">
        <v>1183</v>
      </c>
      <c r="F39" s="1009" t="s">
        <v>1207</v>
      </c>
      <c r="G39" s="1025">
        <v>460136</v>
      </c>
      <c r="H39" s="1009" t="s">
        <v>1152</v>
      </c>
      <c r="I39" s="1009" t="s">
        <v>1147</v>
      </c>
      <c r="J39" s="1009" t="s">
        <v>1148</v>
      </c>
      <c r="K39" s="1009" t="s">
        <v>1147</v>
      </c>
      <c r="L39" s="1009" t="s">
        <v>970</v>
      </c>
      <c r="M39" s="1009" t="s">
        <v>1149</v>
      </c>
      <c r="N39" s="1009" t="s">
        <v>1217</v>
      </c>
      <c r="O39" s="1009" t="s">
        <v>1150</v>
      </c>
      <c r="P39" s="1009" t="s">
        <v>1218</v>
      </c>
      <c r="Q39" s="1009" t="s">
        <v>823</v>
      </c>
      <c r="R39" s="1098" t="s">
        <v>1218</v>
      </c>
      <c r="S39" s="1010" t="s">
        <v>1209</v>
      </c>
      <c r="T39" s="1011">
        <v>2710</v>
      </c>
      <c r="U39" s="1012"/>
      <c r="V39" s="1011"/>
      <c r="W39" s="1011"/>
      <c r="X39" s="51"/>
      <c r="Y39" s="1011">
        <v>2710</v>
      </c>
      <c r="Z39" s="1012"/>
      <c r="AA39" s="1011"/>
      <c r="AB39" s="1017">
        <f t="shared" si="2"/>
        <v>0</v>
      </c>
      <c r="AC39" s="53"/>
      <c r="AD39" s="1011">
        <v>2710</v>
      </c>
      <c r="AE39" s="1014">
        <v>1</v>
      </c>
      <c r="AF39" s="1011">
        <f>AD39*AE39</f>
        <v>2710</v>
      </c>
      <c r="AG39" s="1017">
        <f>AF39</f>
        <v>2710</v>
      </c>
      <c r="AH39" s="53"/>
      <c r="AI39" s="19"/>
      <c r="AJ39" s="50"/>
    </row>
    <row r="40" spans="2:36" ht="15.75" customHeight="1">
      <c r="B40" s="52">
        <f t="shared" si="1"/>
        <v>26</v>
      </c>
      <c r="C40" s="52" t="s">
        <v>22</v>
      </c>
      <c r="D40" s="1009" t="s">
        <v>1187</v>
      </c>
      <c r="E40" s="1009" t="s">
        <v>1183</v>
      </c>
      <c r="F40" s="1009" t="s">
        <v>1207</v>
      </c>
      <c r="G40" s="1025">
        <v>460136</v>
      </c>
      <c r="H40" s="1009" t="s">
        <v>1152</v>
      </c>
      <c r="I40" s="1009" t="s">
        <v>1147</v>
      </c>
      <c r="J40" s="1009" t="s">
        <v>1148</v>
      </c>
      <c r="K40" s="1009" t="s">
        <v>1147</v>
      </c>
      <c r="L40" s="1009" t="s">
        <v>970</v>
      </c>
      <c r="M40" s="1009" t="s">
        <v>1149</v>
      </c>
      <c r="N40" s="1009" t="s">
        <v>1217</v>
      </c>
      <c r="O40" s="1009" t="s">
        <v>1150</v>
      </c>
      <c r="P40" s="1009" t="s">
        <v>1218</v>
      </c>
      <c r="Q40" s="1009" t="s">
        <v>823</v>
      </c>
      <c r="R40" s="1098" t="s">
        <v>1218</v>
      </c>
      <c r="S40" s="1010" t="s">
        <v>1209</v>
      </c>
      <c r="T40" s="1011">
        <v>2384</v>
      </c>
      <c r="U40" s="1012">
        <v>2</v>
      </c>
      <c r="V40" s="1011">
        <f>U40*T40</f>
        <v>4768</v>
      </c>
      <c r="W40" s="1011">
        <f>V40</f>
        <v>4768</v>
      </c>
      <c r="X40" s="51"/>
      <c r="Y40" s="1011">
        <v>2384</v>
      </c>
      <c r="Z40" s="1012">
        <v>1</v>
      </c>
      <c r="AA40" s="1011">
        <f>Y40*Z40</f>
        <v>2384</v>
      </c>
      <c r="AB40" s="1017">
        <f t="shared" si="2"/>
        <v>2384</v>
      </c>
      <c r="AC40" s="53"/>
      <c r="AD40" s="1011">
        <v>2384</v>
      </c>
      <c r="AE40" s="1014">
        <v>1</v>
      </c>
      <c r="AF40" s="1011">
        <f>AD40*AE40</f>
        <v>2384</v>
      </c>
      <c r="AG40" s="1017">
        <f>AF40</f>
        <v>2384</v>
      </c>
      <c r="AH40" s="53"/>
      <c r="AI40" s="19"/>
      <c r="AJ40" s="50"/>
    </row>
    <row r="41" spans="2:36" ht="15.75" customHeight="1">
      <c r="B41" s="52">
        <f t="shared" si="1"/>
        <v>27</v>
      </c>
      <c r="C41" s="52" t="s">
        <v>22</v>
      </c>
      <c r="D41" s="1009" t="s">
        <v>1188</v>
      </c>
      <c r="E41" s="1009" t="s">
        <v>1183</v>
      </c>
      <c r="F41" s="1009" t="s">
        <v>1207</v>
      </c>
      <c r="G41" s="1025">
        <v>460136</v>
      </c>
      <c r="H41" s="1009" t="s">
        <v>1152</v>
      </c>
      <c r="I41" s="1009" t="s">
        <v>1147</v>
      </c>
      <c r="J41" s="1009" t="s">
        <v>1148</v>
      </c>
      <c r="K41" s="1009" t="s">
        <v>1147</v>
      </c>
      <c r="L41" s="1009" t="s">
        <v>970</v>
      </c>
      <c r="M41" s="1009" t="s">
        <v>1149</v>
      </c>
      <c r="N41" s="1009" t="s">
        <v>1217</v>
      </c>
      <c r="O41" s="1009" t="s">
        <v>1150</v>
      </c>
      <c r="P41" s="1009" t="s">
        <v>1218</v>
      </c>
      <c r="Q41" s="1009" t="s">
        <v>823</v>
      </c>
      <c r="R41" s="1098" t="s">
        <v>1218</v>
      </c>
      <c r="S41" s="1010" t="s">
        <v>1209</v>
      </c>
      <c r="T41" s="1011">
        <v>325</v>
      </c>
      <c r="U41" s="1012">
        <v>1</v>
      </c>
      <c r="V41" s="1011">
        <f>U41*T41</f>
        <v>325</v>
      </c>
      <c r="W41" s="1011">
        <f>V41</f>
        <v>325</v>
      </c>
      <c r="X41" s="51"/>
      <c r="Y41" s="1011">
        <v>325</v>
      </c>
      <c r="Z41" s="1012">
        <v>1</v>
      </c>
      <c r="AA41" s="1011">
        <f>Y41*Z41</f>
        <v>325</v>
      </c>
      <c r="AB41" s="1017">
        <f t="shared" si="2"/>
        <v>325</v>
      </c>
      <c r="AC41" s="53"/>
      <c r="AD41" s="1011">
        <v>325</v>
      </c>
      <c r="AE41" s="1014">
        <v>1</v>
      </c>
      <c r="AF41" s="1011">
        <f>AD41*AE41</f>
        <v>325</v>
      </c>
      <c r="AG41" s="1017">
        <f>AF41</f>
        <v>325</v>
      </c>
      <c r="AH41" s="53"/>
      <c r="AI41" s="19"/>
      <c r="AJ41" s="50"/>
    </row>
    <row r="42" spans="2:36" ht="15.75" customHeight="1">
      <c r="B42" s="52">
        <f t="shared" si="1"/>
        <v>28</v>
      </c>
      <c r="C42" s="52" t="s">
        <v>22</v>
      </c>
      <c r="D42" s="1009" t="s">
        <v>1189</v>
      </c>
      <c r="E42" s="1009" t="s">
        <v>1190</v>
      </c>
      <c r="F42" s="1009" t="s">
        <v>1207</v>
      </c>
      <c r="G42" s="1025">
        <v>460136</v>
      </c>
      <c r="H42" s="1009" t="s">
        <v>1152</v>
      </c>
      <c r="I42" s="1009" t="s">
        <v>1147</v>
      </c>
      <c r="J42" s="1009" t="s">
        <v>1148</v>
      </c>
      <c r="K42" s="1009" t="s">
        <v>1147</v>
      </c>
      <c r="L42" s="1009" t="s">
        <v>970</v>
      </c>
      <c r="M42" s="1009" t="s">
        <v>1149</v>
      </c>
      <c r="N42" s="1009" t="s">
        <v>1217</v>
      </c>
      <c r="O42" s="1009" t="s">
        <v>1150</v>
      </c>
      <c r="P42" s="1009" t="s">
        <v>1218</v>
      </c>
      <c r="Q42" s="1009" t="s">
        <v>823</v>
      </c>
      <c r="R42" s="1098" t="s">
        <v>1218</v>
      </c>
      <c r="S42" s="1010" t="s">
        <v>1209</v>
      </c>
      <c r="T42" s="1011">
        <v>750</v>
      </c>
      <c r="U42" s="1012"/>
      <c r="V42" s="1011"/>
      <c r="W42" s="1011"/>
      <c r="X42" s="51"/>
      <c r="Y42" s="1011">
        <v>750</v>
      </c>
      <c r="Z42" s="1012"/>
      <c r="AA42" s="1011"/>
      <c r="AB42" s="1017">
        <f t="shared" si="2"/>
        <v>0</v>
      </c>
      <c r="AC42" s="53"/>
      <c r="AD42" s="1011">
        <v>750</v>
      </c>
      <c r="AE42" s="1014"/>
      <c r="AF42" s="1011"/>
      <c r="AG42" s="1017"/>
      <c r="AH42" s="53"/>
      <c r="AI42" s="19"/>
      <c r="AJ42" s="50"/>
    </row>
    <row r="43" spans="2:36" ht="15.75" customHeight="1">
      <c r="B43" s="52">
        <f t="shared" si="1"/>
        <v>29</v>
      </c>
      <c r="C43" s="52" t="s">
        <v>22</v>
      </c>
      <c r="D43" s="1009" t="s">
        <v>1191</v>
      </c>
      <c r="E43" s="1009" t="s">
        <v>1190</v>
      </c>
      <c r="F43" s="1009" t="s">
        <v>1207</v>
      </c>
      <c r="G43" s="1025">
        <v>460136</v>
      </c>
      <c r="H43" s="1009" t="s">
        <v>1152</v>
      </c>
      <c r="I43" s="1009" t="s">
        <v>1147</v>
      </c>
      <c r="J43" s="1009" t="s">
        <v>1148</v>
      </c>
      <c r="K43" s="1009" t="s">
        <v>1147</v>
      </c>
      <c r="L43" s="1009" t="s">
        <v>970</v>
      </c>
      <c r="M43" s="1009" t="s">
        <v>1149</v>
      </c>
      <c r="N43" s="1009" t="s">
        <v>1217</v>
      </c>
      <c r="O43" s="1009" t="s">
        <v>1150</v>
      </c>
      <c r="P43" s="1009" t="s">
        <v>1218</v>
      </c>
      <c r="Q43" s="1009" t="s">
        <v>823</v>
      </c>
      <c r="R43" s="1098" t="s">
        <v>1218</v>
      </c>
      <c r="S43" s="1010" t="s">
        <v>1209</v>
      </c>
      <c r="T43" s="1011">
        <v>750</v>
      </c>
      <c r="U43" s="1012"/>
      <c r="V43" s="1011"/>
      <c r="W43" s="1011"/>
      <c r="X43" s="51"/>
      <c r="Y43" s="1011">
        <v>750</v>
      </c>
      <c r="Z43" s="1012">
        <v>2</v>
      </c>
      <c r="AA43" s="1011">
        <f>Y43*Z43</f>
        <v>1500</v>
      </c>
      <c r="AB43" s="1017">
        <f t="shared" si="2"/>
        <v>1500</v>
      </c>
      <c r="AC43" s="53"/>
      <c r="AD43" s="1011">
        <v>750</v>
      </c>
      <c r="AE43" s="1014"/>
      <c r="AF43" s="1011"/>
      <c r="AG43" s="1017"/>
      <c r="AH43" s="53"/>
      <c r="AI43" s="19"/>
      <c r="AJ43" s="50"/>
    </row>
    <row r="44" spans="2:36" ht="15.75" customHeight="1">
      <c r="B44" s="52">
        <f t="shared" si="1"/>
        <v>30</v>
      </c>
      <c r="C44" s="52" t="s">
        <v>22</v>
      </c>
      <c r="D44" s="1009" t="s">
        <v>1192</v>
      </c>
      <c r="E44" s="1009" t="s">
        <v>1190</v>
      </c>
      <c r="F44" s="1009" t="s">
        <v>1207</v>
      </c>
      <c r="G44" s="1025">
        <v>460136</v>
      </c>
      <c r="H44" s="1009" t="s">
        <v>1152</v>
      </c>
      <c r="I44" s="1009" t="s">
        <v>1147</v>
      </c>
      <c r="J44" s="1009" t="s">
        <v>1148</v>
      </c>
      <c r="K44" s="1009" t="s">
        <v>1147</v>
      </c>
      <c r="L44" s="1009" t="s">
        <v>970</v>
      </c>
      <c r="M44" s="1009" t="s">
        <v>1149</v>
      </c>
      <c r="N44" s="1009" t="s">
        <v>1217</v>
      </c>
      <c r="O44" s="1009" t="s">
        <v>1150</v>
      </c>
      <c r="P44" s="1009" t="s">
        <v>1218</v>
      </c>
      <c r="Q44" s="1009" t="s">
        <v>823</v>
      </c>
      <c r="R44" s="1098" t="s">
        <v>1218</v>
      </c>
      <c r="S44" s="1010" t="s">
        <v>1209</v>
      </c>
      <c r="T44" s="1011">
        <v>750</v>
      </c>
      <c r="U44" s="1012"/>
      <c r="V44" s="1011"/>
      <c r="W44" s="1011"/>
      <c r="X44" s="51"/>
      <c r="Y44" s="1011">
        <v>750</v>
      </c>
      <c r="Z44" s="1012"/>
      <c r="AA44" s="1011"/>
      <c r="AB44" s="1017"/>
      <c r="AC44" s="53"/>
      <c r="AD44" s="1011">
        <v>750</v>
      </c>
      <c r="AE44" s="1014"/>
      <c r="AF44" s="1011"/>
      <c r="AG44" s="1017"/>
      <c r="AH44" s="53"/>
      <c r="AI44" s="19"/>
      <c r="AJ44" s="50"/>
    </row>
    <row r="45" spans="2:36" ht="40.5" customHeight="1">
      <c r="B45" s="52">
        <f t="shared" si="1"/>
        <v>31</v>
      </c>
      <c r="C45" s="52" t="s">
        <v>22</v>
      </c>
      <c r="D45" s="1009" t="s">
        <v>1193</v>
      </c>
      <c r="E45" s="1009" t="s">
        <v>1194</v>
      </c>
      <c r="F45" s="1009" t="s">
        <v>1207</v>
      </c>
      <c r="G45" s="1009">
        <v>460149</v>
      </c>
      <c r="H45" s="1009" t="s">
        <v>1154</v>
      </c>
      <c r="I45" s="1009" t="s">
        <v>1147</v>
      </c>
      <c r="J45" s="1009" t="s">
        <v>1148</v>
      </c>
      <c r="K45" s="1009" t="s">
        <v>1147</v>
      </c>
      <c r="L45" s="1009" t="s">
        <v>970</v>
      </c>
      <c r="M45" s="1009" t="s">
        <v>1149</v>
      </c>
      <c r="N45" s="1009" t="s">
        <v>1217</v>
      </c>
      <c r="O45" s="1009" t="s">
        <v>1150</v>
      </c>
      <c r="P45" s="1009" t="s">
        <v>1218</v>
      </c>
      <c r="Q45" s="1009" t="s">
        <v>823</v>
      </c>
      <c r="R45" s="1098" t="s">
        <v>1218</v>
      </c>
      <c r="S45" s="1013" t="s">
        <v>1210</v>
      </c>
      <c r="T45" s="1026">
        <v>200</v>
      </c>
      <c r="U45" s="1027">
        <v>30</v>
      </c>
      <c r="V45" s="1028">
        <f t="shared" ref="V45:V53" si="3">U45*T45</f>
        <v>6000</v>
      </c>
      <c r="W45" s="1028">
        <f t="shared" ref="W45:W52" si="4">V45</f>
        <v>6000</v>
      </c>
      <c r="X45" s="1029"/>
      <c r="Y45" s="1026">
        <v>200</v>
      </c>
      <c r="Z45" s="1030">
        <v>30</v>
      </c>
      <c r="AA45" s="1026">
        <f t="shared" ref="AA45:AA53" si="5">Y45*Z45</f>
        <v>6000</v>
      </c>
      <c r="AB45" s="1031">
        <f t="shared" ref="AB45:AB53" si="6">AA45</f>
        <v>6000</v>
      </c>
      <c r="AC45" s="1032"/>
      <c r="AD45" s="1026">
        <v>200</v>
      </c>
      <c r="AE45" s="1033">
        <v>50</v>
      </c>
      <c r="AF45" s="1026">
        <f t="shared" ref="AF45:AF52" si="7">AD45*AE45</f>
        <v>10000</v>
      </c>
      <c r="AG45" s="1031">
        <f t="shared" ref="AG45:AG52" si="8">AF45</f>
        <v>10000</v>
      </c>
      <c r="AH45" s="1032"/>
      <c r="AI45" s="1034"/>
      <c r="AJ45" s="1035"/>
    </row>
    <row r="46" spans="2:36" ht="15.75" customHeight="1">
      <c r="B46" s="52">
        <f t="shared" si="1"/>
        <v>32</v>
      </c>
      <c r="C46" s="52" t="s">
        <v>22</v>
      </c>
      <c r="D46" s="1009" t="s">
        <v>1195</v>
      </c>
      <c r="E46" s="1009" t="s">
        <v>1196</v>
      </c>
      <c r="F46" s="1009" t="s">
        <v>1207</v>
      </c>
      <c r="G46" s="1025">
        <v>460199</v>
      </c>
      <c r="H46" s="1009" t="s">
        <v>1156</v>
      </c>
      <c r="I46" s="1009" t="s">
        <v>1147</v>
      </c>
      <c r="J46" s="1009" t="s">
        <v>1148</v>
      </c>
      <c r="K46" s="1009" t="s">
        <v>1147</v>
      </c>
      <c r="L46" s="1009" t="s">
        <v>970</v>
      </c>
      <c r="M46" s="1009" t="s">
        <v>1149</v>
      </c>
      <c r="N46" s="1009" t="s">
        <v>1217</v>
      </c>
      <c r="O46" s="1009" t="s">
        <v>1150</v>
      </c>
      <c r="P46" s="1009" t="s">
        <v>1218</v>
      </c>
      <c r="Q46" s="1009" t="s">
        <v>823</v>
      </c>
      <c r="R46" s="1098" t="s">
        <v>1218</v>
      </c>
      <c r="S46" s="1010" t="s">
        <v>1211</v>
      </c>
      <c r="T46" s="1011">
        <v>200</v>
      </c>
      <c r="U46" s="1012">
        <v>1</v>
      </c>
      <c r="V46" s="1023">
        <f t="shared" si="3"/>
        <v>200</v>
      </c>
      <c r="W46" s="1023">
        <f t="shared" si="4"/>
        <v>200</v>
      </c>
      <c r="X46" s="51"/>
      <c r="Y46" s="1011">
        <v>200</v>
      </c>
      <c r="Z46" s="1012">
        <v>1</v>
      </c>
      <c r="AA46" s="1023">
        <f t="shared" si="5"/>
        <v>200</v>
      </c>
      <c r="AB46" s="1024">
        <f t="shared" si="6"/>
        <v>200</v>
      </c>
      <c r="AC46" s="53"/>
      <c r="AD46" s="1011">
        <v>200</v>
      </c>
      <c r="AE46" s="1015">
        <v>1</v>
      </c>
      <c r="AF46" s="1011">
        <f t="shared" si="7"/>
        <v>200</v>
      </c>
      <c r="AG46" s="1017">
        <f t="shared" si="8"/>
        <v>200</v>
      </c>
      <c r="AH46" s="53"/>
      <c r="AI46" s="19"/>
      <c r="AJ46" s="50"/>
    </row>
    <row r="47" spans="2:36" ht="15.75" customHeight="1">
      <c r="B47" s="52">
        <f t="shared" si="1"/>
        <v>33</v>
      </c>
      <c r="C47" s="52" t="s">
        <v>22</v>
      </c>
      <c r="D47" s="1009" t="s">
        <v>1197</v>
      </c>
      <c r="E47" s="1009" t="s">
        <v>1196</v>
      </c>
      <c r="F47" s="1009" t="s">
        <v>1207</v>
      </c>
      <c r="G47" s="1025">
        <v>460199</v>
      </c>
      <c r="H47" s="1009" t="s">
        <v>1156</v>
      </c>
      <c r="I47" s="1009" t="s">
        <v>1147</v>
      </c>
      <c r="J47" s="1009" t="s">
        <v>1148</v>
      </c>
      <c r="K47" s="1009" t="s">
        <v>1147</v>
      </c>
      <c r="L47" s="1009" t="s">
        <v>970</v>
      </c>
      <c r="M47" s="1009" t="s">
        <v>1149</v>
      </c>
      <c r="N47" s="1009" t="s">
        <v>1217</v>
      </c>
      <c r="O47" s="1009" t="s">
        <v>1150</v>
      </c>
      <c r="P47" s="1009" t="s">
        <v>1218</v>
      </c>
      <c r="Q47" s="1009" t="s">
        <v>823</v>
      </c>
      <c r="R47" s="1098" t="s">
        <v>1218</v>
      </c>
      <c r="S47" s="1010" t="s">
        <v>1211</v>
      </c>
      <c r="T47" s="1011">
        <v>200</v>
      </c>
      <c r="U47" s="1012">
        <v>1</v>
      </c>
      <c r="V47" s="1023">
        <f t="shared" si="3"/>
        <v>200</v>
      </c>
      <c r="W47" s="1023">
        <f t="shared" si="4"/>
        <v>200</v>
      </c>
      <c r="X47" s="51"/>
      <c r="Y47" s="1011">
        <v>200</v>
      </c>
      <c r="Z47" s="1012">
        <v>1</v>
      </c>
      <c r="AA47" s="1023">
        <f t="shared" si="5"/>
        <v>200</v>
      </c>
      <c r="AB47" s="1024">
        <f t="shared" si="6"/>
        <v>200</v>
      </c>
      <c r="AC47" s="53"/>
      <c r="AD47" s="1011">
        <v>200</v>
      </c>
      <c r="AE47" s="1015">
        <v>1</v>
      </c>
      <c r="AF47" s="1011">
        <f t="shared" si="7"/>
        <v>200</v>
      </c>
      <c r="AG47" s="1017">
        <f t="shared" si="8"/>
        <v>200</v>
      </c>
      <c r="AH47" s="53"/>
      <c r="AI47" s="19"/>
      <c r="AJ47" s="50"/>
    </row>
    <row r="48" spans="2:36" ht="15.75" customHeight="1">
      <c r="B48" s="52">
        <f t="shared" si="1"/>
        <v>34</v>
      </c>
      <c r="C48" s="52" t="s">
        <v>22</v>
      </c>
      <c r="D48" s="1009" t="s">
        <v>1198</v>
      </c>
      <c r="E48" s="1009" t="s">
        <v>1196</v>
      </c>
      <c r="F48" s="1009" t="s">
        <v>1207</v>
      </c>
      <c r="G48" s="1025">
        <v>460199</v>
      </c>
      <c r="H48" s="1009" t="s">
        <v>1156</v>
      </c>
      <c r="I48" s="1009" t="s">
        <v>1147</v>
      </c>
      <c r="J48" s="1009" t="s">
        <v>1148</v>
      </c>
      <c r="K48" s="1009" t="s">
        <v>1147</v>
      </c>
      <c r="L48" s="1009" t="s">
        <v>970</v>
      </c>
      <c r="M48" s="1009" t="s">
        <v>1149</v>
      </c>
      <c r="N48" s="1009" t="s">
        <v>1217</v>
      </c>
      <c r="O48" s="1009" t="s">
        <v>1150</v>
      </c>
      <c r="P48" s="1009" t="s">
        <v>1218</v>
      </c>
      <c r="Q48" s="1009" t="s">
        <v>823</v>
      </c>
      <c r="R48" s="1098" t="s">
        <v>1218</v>
      </c>
      <c r="S48" s="1010" t="s">
        <v>1211</v>
      </c>
      <c r="T48" s="1011">
        <v>200</v>
      </c>
      <c r="U48" s="1012">
        <v>1</v>
      </c>
      <c r="V48" s="1023">
        <f t="shared" si="3"/>
        <v>200</v>
      </c>
      <c r="W48" s="1023">
        <f t="shared" si="4"/>
        <v>200</v>
      </c>
      <c r="X48" s="51"/>
      <c r="Y48" s="1011">
        <v>200</v>
      </c>
      <c r="Z48" s="1012">
        <v>1</v>
      </c>
      <c r="AA48" s="1023">
        <f t="shared" si="5"/>
        <v>200</v>
      </c>
      <c r="AB48" s="1024">
        <f t="shared" si="6"/>
        <v>200</v>
      </c>
      <c r="AC48" s="53"/>
      <c r="AD48" s="1011">
        <v>200</v>
      </c>
      <c r="AE48" s="1015">
        <v>1</v>
      </c>
      <c r="AF48" s="1011">
        <f t="shared" si="7"/>
        <v>200</v>
      </c>
      <c r="AG48" s="1017">
        <f t="shared" si="8"/>
        <v>200</v>
      </c>
      <c r="AH48" s="53"/>
      <c r="AI48" s="19"/>
      <c r="AJ48" s="50"/>
    </row>
    <row r="49" spans="2:36" ht="15.75" customHeight="1">
      <c r="B49" s="52">
        <f t="shared" si="1"/>
        <v>35</v>
      </c>
      <c r="C49" s="52" t="s">
        <v>22</v>
      </c>
      <c r="D49" s="1009" t="s">
        <v>1199</v>
      </c>
      <c r="E49" s="1009" t="s">
        <v>1200</v>
      </c>
      <c r="F49" s="1009" t="s">
        <v>1207</v>
      </c>
      <c r="G49" s="1025">
        <v>460199</v>
      </c>
      <c r="H49" s="1009" t="s">
        <v>1156</v>
      </c>
      <c r="I49" s="1009" t="s">
        <v>1147</v>
      </c>
      <c r="J49" s="1009" t="s">
        <v>1148</v>
      </c>
      <c r="K49" s="1009" t="s">
        <v>1147</v>
      </c>
      <c r="L49" s="1009" t="s">
        <v>970</v>
      </c>
      <c r="M49" s="1009" t="s">
        <v>1149</v>
      </c>
      <c r="N49" s="1009" t="s">
        <v>1217</v>
      </c>
      <c r="O49" s="1009" t="s">
        <v>1150</v>
      </c>
      <c r="P49" s="1009" t="s">
        <v>1218</v>
      </c>
      <c r="Q49" s="1009" t="s">
        <v>823</v>
      </c>
      <c r="R49" s="1098" t="s">
        <v>1218</v>
      </c>
      <c r="S49" s="1010" t="s">
        <v>1212</v>
      </c>
      <c r="T49" s="1018">
        <v>0.75</v>
      </c>
      <c r="U49" s="1012">
        <v>75</v>
      </c>
      <c r="V49" s="1023">
        <f t="shared" si="3"/>
        <v>56.25</v>
      </c>
      <c r="W49" s="1023">
        <f t="shared" si="4"/>
        <v>56.25</v>
      </c>
      <c r="X49" s="51"/>
      <c r="Y49" s="1018">
        <v>0.75</v>
      </c>
      <c r="Z49" s="1012">
        <v>75</v>
      </c>
      <c r="AA49" s="1023">
        <f t="shared" si="5"/>
        <v>56.25</v>
      </c>
      <c r="AB49" s="1024">
        <f t="shared" si="6"/>
        <v>56.25</v>
      </c>
      <c r="AC49" s="53"/>
      <c r="AD49" s="1018">
        <v>0.75</v>
      </c>
      <c r="AE49" s="1015">
        <v>75</v>
      </c>
      <c r="AF49" s="1011">
        <f t="shared" si="7"/>
        <v>56.25</v>
      </c>
      <c r="AG49" s="1017">
        <f t="shared" si="8"/>
        <v>56.25</v>
      </c>
      <c r="AH49" s="53"/>
      <c r="AI49" s="19"/>
      <c r="AJ49" s="50"/>
    </row>
    <row r="50" spans="2:36" ht="15.75" customHeight="1">
      <c r="B50" s="52">
        <f t="shared" si="1"/>
        <v>36</v>
      </c>
      <c r="C50" s="52" t="s">
        <v>22</v>
      </c>
      <c r="D50" s="1009" t="s">
        <v>1201</v>
      </c>
      <c r="E50" s="1009" t="s">
        <v>1202</v>
      </c>
      <c r="F50" s="1009" t="s">
        <v>1207</v>
      </c>
      <c r="G50" s="1025">
        <v>460199</v>
      </c>
      <c r="H50" s="1009" t="s">
        <v>1156</v>
      </c>
      <c r="I50" s="1009" t="s">
        <v>1147</v>
      </c>
      <c r="J50" s="1009" t="s">
        <v>1148</v>
      </c>
      <c r="K50" s="1009" t="s">
        <v>1147</v>
      </c>
      <c r="L50" s="1009" t="s">
        <v>970</v>
      </c>
      <c r="M50" s="1009" t="s">
        <v>1149</v>
      </c>
      <c r="N50" s="1009" t="s">
        <v>1217</v>
      </c>
      <c r="O50" s="1009" t="s">
        <v>1150</v>
      </c>
      <c r="P50" s="1009" t="s">
        <v>1218</v>
      </c>
      <c r="Q50" s="1009" t="s">
        <v>823</v>
      </c>
      <c r="R50" s="1098" t="s">
        <v>1218</v>
      </c>
      <c r="S50" s="1010" t="s">
        <v>1213</v>
      </c>
      <c r="T50" s="1018">
        <v>1.5</v>
      </c>
      <c r="U50" s="1012">
        <v>120</v>
      </c>
      <c r="V50" s="1023">
        <f t="shared" si="3"/>
        <v>180</v>
      </c>
      <c r="W50" s="1023">
        <f t="shared" si="4"/>
        <v>180</v>
      </c>
      <c r="X50" s="51"/>
      <c r="Y50" s="1018">
        <v>1.5</v>
      </c>
      <c r="Z50" s="1012">
        <v>120</v>
      </c>
      <c r="AA50" s="1023">
        <f t="shared" si="5"/>
        <v>180</v>
      </c>
      <c r="AB50" s="1024">
        <f t="shared" si="6"/>
        <v>180</v>
      </c>
      <c r="AC50" s="53"/>
      <c r="AD50" s="1018">
        <v>1.5</v>
      </c>
      <c r="AE50" s="1015">
        <v>120</v>
      </c>
      <c r="AF50" s="1011">
        <f t="shared" si="7"/>
        <v>180</v>
      </c>
      <c r="AG50" s="1017">
        <f t="shared" si="8"/>
        <v>180</v>
      </c>
      <c r="AH50" s="53"/>
      <c r="AI50" s="19"/>
      <c r="AJ50" s="50"/>
    </row>
    <row r="51" spans="2:36" ht="15.75" customHeight="1">
      <c r="B51" s="52">
        <f t="shared" si="1"/>
        <v>37</v>
      </c>
      <c r="C51" s="52" t="s">
        <v>22</v>
      </c>
      <c r="D51" s="1009" t="s">
        <v>1203</v>
      </c>
      <c r="E51" s="1009" t="s">
        <v>1200</v>
      </c>
      <c r="F51" s="1009" t="s">
        <v>1207</v>
      </c>
      <c r="G51" s="1025">
        <v>460199</v>
      </c>
      <c r="H51" s="1009" t="s">
        <v>1156</v>
      </c>
      <c r="I51" s="1009" t="s">
        <v>1147</v>
      </c>
      <c r="J51" s="1009" t="s">
        <v>1148</v>
      </c>
      <c r="K51" s="1009" t="s">
        <v>1147</v>
      </c>
      <c r="L51" s="1009" t="s">
        <v>970</v>
      </c>
      <c r="M51" s="1009" t="s">
        <v>1149</v>
      </c>
      <c r="N51" s="1009" t="s">
        <v>1217</v>
      </c>
      <c r="O51" s="1009" t="s">
        <v>1150</v>
      </c>
      <c r="P51" s="1009" t="s">
        <v>1218</v>
      </c>
      <c r="Q51" s="1009" t="s">
        <v>823</v>
      </c>
      <c r="R51" s="1098" t="s">
        <v>1218</v>
      </c>
      <c r="S51" s="1010" t="s">
        <v>1214</v>
      </c>
      <c r="T51" s="1011">
        <v>5</v>
      </c>
      <c r="U51" s="1012">
        <v>100</v>
      </c>
      <c r="V51" s="1023">
        <f t="shared" si="3"/>
        <v>500</v>
      </c>
      <c r="W51" s="1023">
        <f t="shared" si="4"/>
        <v>500</v>
      </c>
      <c r="X51" s="51"/>
      <c r="Y51" s="1011">
        <v>5</v>
      </c>
      <c r="Z51" s="1012">
        <v>100</v>
      </c>
      <c r="AA51" s="1023">
        <f t="shared" si="5"/>
        <v>500</v>
      </c>
      <c r="AB51" s="1024">
        <f t="shared" si="6"/>
        <v>500</v>
      </c>
      <c r="AC51" s="53"/>
      <c r="AD51" s="1011">
        <v>5</v>
      </c>
      <c r="AE51" s="1015">
        <v>100</v>
      </c>
      <c r="AF51" s="1011">
        <f t="shared" si="7"/>
        <v>500</v>
      </c>
      <c r="AG51" s="1017">
        <f t="shared" si="8"/>
        <v>500</v>
      </c>
      <c r="AH51" s="53"/>
      <c r="AI51" s="19"/>
      <c r="AJ51" s="50"/>
    </row>
    <row r="52" spans="2:36" ht="15.75" customHeight="1">
      <c r="B52" s="52">
        <f t="shared" si="1"/>
        <v>38</v>
      </c>
      <c r="C52" s="52" t="s">
        <v>22</v>
      </c>
      <c r="D52" s="1009" t="s">
        <v>1204</v>
      </c>
      <c r="E52" s="1009" t="s">
        <v>1200</v>
      </c>
      <c r="F52" s="1009" t="s">
        <v>1207</v>
      </c>
      <c r="G52" s="1025">
        <v>460199</v>
      </c>
      <c r="H52" s="1009" t="s">
        <v>1156</v>
      </c>
      <c r="I52" s="1009" t="s">
        <v>1147</v>
      </c>
      <c r="J52" s="1009" t="s">
        <v>1148</v>
      </c>
      <c r="K52" s="1009" t="s">
        <v>1147</v>
      </c>
      <c r="L52" s="1009" t="s">
        <v>970</v>
      </c>
      <c r="M52" s="1009" t="s">
        <v>1149</v>
      </c>
      <c r="N52" s="1009" t="s">
        <v>1217</v>
      </c>
      <c r="O52" s="1009" t="s">
        <v>1150</v>
      </c>
      <c r="P52" s="1009" t="s">
        <v>1218</v>
      </c>
      <c r="Q52" s="1009" t="s">
        <v>823</v>
      </c>
      <c r="R52" s="1098" t="s">
        <v>1218</v>
      </c>
      <c r="S52" s="1010" t="s">
        <v>1215</v>
      </c>
      <c r="T52" s="1018">
        <v>0.1</v>
      </c>
      <c r="U52" s="1012">
        <v>300</v>
      </c>
      <c r="V52" s="1023">
        <f t="shared" si="3"/>
        <v>30</v>
      </c>
      <c r="W52" s="1023">
        <f t="shared" si="4"/>
        <v>30</v>
      </c>
      <c r="X52" s="51"/>
      <c r="Y52" s="1018">
        <v>0.1</v>
      </c>
      <c r="Z52" s="1012">
        <v>300</v>
      </c>
      <c r="AA52" s="1023">
        <f t="shared" si="5"/>
        <v>30</v>
      </c>
      <c r="AB52" s="1024">
        <f t="shared" si="6"/>
        <v>30</v>
      </c>
      <c r="AC52" s="53"/>
      <c r="AD52" s="1018">
        <v>0.1</v>
      </c>
      <c r="AE52" s="1015">
        <v>300</v>
      </c>
      <c r="AF52" s="1011">
        <f t="shared" si="7"/>
        <v>30</v>
      </c>
      <c r="AG52" s="1017">
        <f t="shared" si="8"/>
        <v>30</v>
      </c>
      <c r="AH52" s="53"/>
      <c r="AI52" s="19"/>
      <c r="AJ52" s="50"/>
    </row>
    <row r="53" spans="2:36" ht="15.75" customHeight="1">
      <c r="B53" s="52">
        <f t="shared" si="1"/>
        <v>39</v>
      </c>
      <c r="C53" s="52" t="s">
        <v>22</v>
      </c>
      <c r="D53" s="1009" t="s">
        <v>1205</v>
      </c>
      <c r="E53" s="1009" t="s">
        <v>1206</v>
      </c>
      <c r="F53" s="1009" t="s">
        <v>1207</v>
      </c>
      <c r="G53" s="1025">
        <v>469999</v>
      </c>
      <c r="H53" s="1009" t="s">
        <v>1158</v>
      </c>
      <c r="I53" s="1009" t="s">
        <v>1147</v>
      </c>
      <c r="J53" s="1009" t="s">
        <v>1148</v>
      </c>
      <c r="K53" s="1009" t="s">
        <v>1147</v>
      </c>
      <c r="L53" s="1009" t="s">
        <v>970</v>
      </c>
      <c r="M53" s="1009" t="s">
        <v>1149</v>
      </c>
      <c r="N53" s="1009" t="s">
        <v>1217</v>
      </c>
      <c r="O53" s="1009" t="s">
        <v>1150</v>
      </c>
      <c r="P53" s="1009" t="s">
        <v>1218</v>
      </c>
      <c r="Q53" s="1009" t="s">
        <v>823</v>
      </c>
      <c r="R53" s="1098" t="s">
        <v>1218</v>
      </c>
      <c r="S53" s="1010" t="s">
        <v>1216</v>
      </c>
      <c r="T53" s="1008">
        <v>58500</v>
      </c>
      <c r="U53" s="1012">
        <v>1</v>
      </c>
      <c r="V53" s="1011">
        <f t="shared" si="3"/>
        <v>58500</v>
      </c>
      <c r="W53" s="1011">
        <v>0</v>
      </c>
      <c r="X53" s="51"/>
      <c r="Y53" s="1011">
        <v>808500</v>
      </c>
      <c r="Z53" s="1012">
        <v>1</v>
      </c>
      <c r="AA53" s="1011">
        <f t="shared" si="5"/>
        <v>808500</v>
      </c>
      <c r="AB53" s="1017">
        <f t="shared" si="6"/>
        <v>808500</v>
      </c>
      <c r="AC53" s="53"/>
      <c r="AD53" s="1015"/>
      <c r="AE53" s="1015"/>
      <c r="AF53" s="1011"/>
      <c r="AG53" s="1017"/>
      <c r="AH53" s="53"/>
      <c r="AI53" s="19"/>
      <c r="AJ53" s="50"/>
    </row>
    <row r="56" spans="2:36" ht="15">
      <c r="C56" s="48" t="s">
        <v>23</v>
      </c>
      <c r="D56" s="49" t="s">
        <v>22</v>
      </c>
      <c r="E56" s="3" t="s">
        <v>21</v>
      </c>
    </row>
    <row r="57" spans="2:36">
      <c r="D57" s="49" t="s">
        <v>20</v>
      </c>
      <c r="E57" s="3" t="s">
        <v>19</v>
      </c>
    </row>
    <row r="58" spans="2:36">
      <c r="D58" s="49" t="s">
        <v>18</v>
      </c>
      <c r="E58" s="3" t="s">
        <v>17</v>
      </c>
    </row>
    <row r="59" spans="2:36">
      <c r="D59" s="49" t="s">
        <v>16</v>
      </c>
      <c r="E59" s="3" t="s">
        <v>15</v>
      </c>
    </row>
    <row r="60" spans="2:36" ht="15">
      <c r="B60" s="48" t="s">
        <v>14</v>
      </c>
    </row>
    <row r="61" spans="2:36" ht="15">
      <c r="B61" s="43" t="s">
        <v>633</v>
      </c>
    </row>
    <row r="62" spans="2:36" ht="15">
      <c r="B62" s="43" t="s">
        <v>634</v>
      </c>
    </row>
  </sheetData>
  <mergeCells count="1">
    <mergeCell ref="B8:V8"/>
  </mergeCells>
  <dataValidations count="2">
    <dataValidation type="list" allowBlank="1" showInputMessage="1" showErrorMessage="1" prompt="Yes for Auto CPI Increase as per Code" sqref="F12:F13 F15:F53">
      <formula1>Auto_CPI_Adjust_Yes_No</formula1>
    </dataValidation>
    <dataValidation type="list" allowBlank="1" showInputMessage="1" showErrorMessage="1" sqref="C15:C53">
      <formula1>$D$56</formula1>
    </dataValidation>
  </dataValidations>
  <printOptions horizontalCentered="1"/>
  <pageMargins left="0.7" right="0.7" top="0.75" bottom="0.75" header="0.3" footer="0.3"/>
  <pageSetup paperSize="5" scale="21" orientation="landscape" r:id="rId1"/>
  <headerFooter alignWithMargins="0"/>
  <colBreaks count="1" manualBreakCount="1">
    <brk id="3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[9]Dropdown!#REF!</xm:f>
          </x14:formula1>
          <xm:sqref>E3</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B2:Q54"/>
  <sheetViews>
    <sheetView zoomScaleNormal="100" zoomScaleSheetLayoutView="110" workbookViewId="0">
      <pane xSplit="8" ySplit="10" topLeftCell="I35" activePane="bottomRight" state="frozen"/>
      <selection activeCell="G24" sqref="G24"/>
      <selection pane="topRight" activeCell="G24" sqref="G24"/>
      <selection pane="bottomLeft" activeCell="G24" sqref="G24"/>
      <selection pane="bottomRight" activeCell="B2" sqref="B2"/>
    </sheetView>
  </sheetViews>
  <sheetFormatPr defaultColWidth="7.42578125" defaultRowHeight="12.75"/>
  <cols>
    <col min="1" max="1" width="7.42578125" style="371"/>
    <col min="2" max="2" width="37" style="371" customWidth="1"/>
    <col min="3" max="3" width="5.7109375" style="371" bestFit="1" customWidth="1"/>
    <col min="4" max="4" width="12.140625" style="382" bestFit="1" customWidth="1"/>
    <col min="5" max="6" width="7.42578125" style="371"/>
    <col min="7" max="7" width="12.7109375" style="371" customWidth="1"/>
    <col min="8" max="8" width="12.85546875" style="371" customWidth="1"/>
    <col min="9" max="9" width="5.42578125" style="371" customWidth="1"/>
    <col min="10" max="10" width="10.140625" style="371" customWidth="1"/>
    <col min="11" max="11" width="7.42578125" style="371"/>
    <col min="12" max="12" width="7.85546875" style="371" customWidth="1"/>
    <col min="13" max="13" width="8.42578125" style="371" customWidth="1"/>
    <col min="14" max="14" width="10.7109375" style="371" bestFit="1" customWidth="1"/>
    <col min="15" max="15" width="11.42578125" style="371" customWidth="1"/>
    <col min="16" max="16" width="10.85546875" style="371" customWidth="1"/>
    <col min="17" max="17" width="9.7109375" style="371" hidden="1" customWidth="1"/>
    <col min="18" max="16384" width="7.42578125" style="371"/>
  </cols>
  <sheetData>
    <row r="2" spans="2:17">
      <c r="B2" s="504" t="s">
        <v>288</v>
      </c>
      <c r="C2" s="403"/>
      <c r="J2" s="503"/>
    </row>
    <row r="3" spans="2:17">
      <c r="B3" s="409" t="s">
        <v>287</v>
      </c>
      <c r="C3" s="403"/>
      <c r="J3" s="438"/>
    </row>
    <row r="4" spans="2:17">
      <c r="B4" s="403" t="s">
        <v>242</v>
      </c>
      <c r="C4" s="403"/>
      <c r="J4" s="438"/>
    </row>
    <row r="5" spans="2:17" ht="15">
      <c r="B5" s="384" t="s">
        <v>673</v>
      </c>
      <c r="C5" s="403"/>
    </row>
    <row r="6" spans="2:17" ht="15.75">
      <c r="B6" s="458"/>
      <c r="C6" s="403"/>
      <c r="J6" s="502" t="s">
        <v>241</v>
      </c>
    </row>
    <row r="7" spans="2:17">
      <c r="B7" s="377" t="s">
        <v>240</v>
      </c>
      <c r="C7" s="403"/>
      <c r="I7" s="501"/>
    </row>
    <row r="8" spans="2:17">
      <c r="B8" s="377"/>
      <c r="C8" s="403"/>
      <c r="J8" s="377" t="s">
        <v>239</v>
      </c>
      <c r="L8" s="438"/>
    </row>
    <row r="9" spans="2:17">
      <c r="B9" s="437" t="s">
        <v>238</v>
      </c>
      <c r="K9" s="377"/>
    </row>
    <row r="10" spans="2:17" ht="42.75" customHeight="1">
      <c r="B10" s="500" t="s">
        <v>51</v>
      </c>
      <c r="C10" s="435" t="s">
        <v>237</v>
      </c>
      <c r="D10" s="499" t="s">
        <v>236</v>
      </c>
      <c r="E10" s="498" t="s">
        <v>235</v>
      </c>
      <c r="F10" s="498"/>
      <c r="G10" s="435" t="s">
        <v>234</v>
      </c>
      <c r="H10" s="435" t="s">
        <v>233</v>
      </c>
      <c r="I10" s="434"/>
      <c r="J10" s="433" t="s">
        <v>232</v>
      </c>
      <c r="K10" s="497" t="s">
        <v>231</v>
      </c>
      <c r="L10" s="496" t="s">
        <v>227</v>
      </c>
      <c r="M10" s="496" t="s">
        <v>230</v>
      </c>
      <c r="N10" s="496" t="s">
        <v>229</v>
      </c>
      <c r="O10" s="496" t="s">
        <v>228</v>
      </c>
      <c r="P10" s="495" t="s">
        <v>227</v>
      </c>
    </row>
    <row r="11" spans="2:17">
      <c r="B11" s="494" t="s">
        <v>286</v>
      </c>
      <c r="C11" s="493">
        <v>9163</v>
      </c>
      <c r="D11" s="492">
        <v>113</v>
      </c>
      <c r="E11" s="491">
        <f>18.597625*80</f>
        <v>1487.81</v>
      </c>
      <c r="F11" s="491">
        <f>29.52*80</f>
        <v>2361.6</v>
      </c>
      <c r="G11" s="490">
        <f t="shared" ref="G11:G21" si="0">D11*E11*26.1</f>
        <v>4387998.0329999998</v>
      </c>
      <c r="H11" s="490">
        <f t="shared" ref="H11:H21" si="1">D11*F11*26.1</f>
        <v>6965066.8799999999</v>
      </c>
      <c r="I11" s="432"/>
      <c r="J11" s="431" t="s">
        <v>22</v>
      </c>
      <c r="K11" s="489">
        <v>253</v>
      </c>
      <c r="L11" s="452">
        <f>6510.98+4666.12+1725.78</f>
        <v>12902.88</v>
      </c>
      <c r="M11" s="474">
        <f>0.165+0.062+0.0145+0.075+0.003</f>
        <v>0.31950000000000001</v>
      </c>
      <c r="N11" s="452">
        <f t="shared" ref="N11:N21" si="2">G11*M11</f>
        <v>1401965.3715434999</v>
      </c>
      <c r="O11" s="452">
        <f t="shared" ref="O11:O21" si="3">H11*M11</f>
        <v>2225338.8681600001</v>
      </c>
      <c r="P11" s="479">
        <f t="shared" ref="P11:P21" si="4">D11*L11</f>
        <v>1458025.44</v>
      </c>
      <c r="Q11" s="483" t="s">
        <v>226</v>
      </c>
    </row>
    <row r="12" spans="2:17">
      <c r="B12" s="486" t="s">
        <v>285</v>
      </c>
      <c r="C12" s="488">
        <v>7312</v>
      </c>
      <c r="D12" s="487">
        <v>231</v>
      </c>
      <c r="E12" s="413">
        <f>E11*0.8</f>
        <v>1190.248</v>
      </c>
      <c r="F12" s="413">
        <f>F11*0.8</f>
        <v>1889.28</v>
      </c>
      <c r="G12" s="413">
        <f t="shared" si="0"/>
        <v>7176124.2168000005</v>
      </c>
      <c r="H12" s="413">
        <f t="shared" si="1"/>
        <v>11390658.048</v>
      </c>
      <c r="I12" s="372"/>
      <c r="J12" s="484" t="s">
        <v>22</v>
      </c>
      <c r="K12" s="484">
        <v>253</v>
      </c>
      <c r="L12" s="452">
        <f>L11</f>
        <v>12902.88</v>
      </c>
      <c r="M12" s="474">
        <f>M11</f>
        <v>0.31950000000000001</v>
      </c>
      <c r="N12" s="452">
        <f t="shared" si="2"/>
        <v>2292771.6872676001</v>
      </c>
      <c r="O12" s="452">
        <f t="shared" si="3"/>
        <v>3639315.246336</v>
      </c>
      <c r="P12" s="479">
        <f t="shared" si="4"/>
        <v>2980565.28</v>
      </c>
      <c r="Q12" s="483" t="s">
        <v>22</v>
      </c>
    </row>
    <row r="13" spans="2:17">
      <c r="B13" s="486" t="s">
        <v>284</v>
      </c>
      <c r="C13" s="488">
        <v>7382</v>
      </c>
      <c r="D13" s="487">
        <v>2</v>
      </c>
      <c r="E13" s="413">
        <f>42.0008620689655*80</f>
        <v>3360.06896551724</v>
      </c>
      <c r="F13" s="413">
        <f>42.0008620689655*80</f>
        <v>3360.06896551724</v>
      </c>
      <c r="G13" s="413">
        <f t="shared" si="0"/>
        <v>175395.59999999995</v>
      </c>
      <c r="H13" s="413">
        <f t="shared" si="1"/>
        <v>175395.59999999995</v>
      </c>
      <c r="I13" s="372"/>
      <c r="J13" s="484" t="s">
        <v>22</v>
      </c>
      <c r="K13" s="484">
        <v>130</v>
      </c>
      <c r="L13" s="452">
        <f>6484.79+6053.65+1725.78</f>
        <v>14264.22</v>
      </c>
      <c r="M13" s="474">
        <f>0.165+0.062+0.0145+0.003</f>
        <v>0.24450000000000002</v>
      </c>
      <c r="N13" s="452">
        <f t="shared" si="2"/>
        <v>42884.22419999999</v>
      </c>
      <c r="O13" s="452">
        <f t="shared" si="3"/>
        <v>42884.22419999999</v>
      </c>
      <c r="P13" s="479">
        <f t="shared" si="4"/>
        <v>28528.44</v>
      </c>
      <c r="Q13" s="483" t="s">
        <v>225</v>
      </c>
    </row>
    <row r="14" spans="2:17">
      <c r="B14" s="486" t="s">
        <v>283</v>
      </c>
      <c r="C14" s="485">
        <v>7381</v>
      </c>
      <c r="D14" s="429">
        <v>12</v>
      </c>
      <c r="E14" s="423">
        <f>34.8576149425287*80</f>
        <v>2788.6091954022959</v>
      </c>
      <c r="F14" s="423">
        <f>34.8576149425287*80</f>
        <v>2788.6091954022959</v>
      </c>
      <c r="G14" s="413">
        <f t="shared" si="0"/>
        <v>873392.39999999909</v>
      </c>
      <c r="H14" s="413">
        <f t="shared" si="1"/>
        <v>873392.39999999909</v>
      </c>
      <c r="I14" s="372"/>
      <c r="J14" s="484" t="s">
        <v>22</v>
      </c>
      <c r="K14" s="484">
        <v>130</v>
      </c>
      <c r="L14" s="452">
        <f>L13</f>
        <v>14264.22</v>
      </c>
      <c r="M14" s="474">
        <f>M13</f>
        <v>0.24450000000000002</v>
      </c>
      <c r="N14" s="452">
        <f t="shared" si="2"/>
        <v>213544.4417999998</v>
      </c>
      <c r="O14" s="452">
        <f t="shared" si="3"/>
        <v>213544.4417999998</v>
      </c>
      <c r="P14" s="479">
        <f t="shared" si="4"/>
        <v>171170.63999999998</v>
      </c>
      <c r="Q14" s="483" t="s">
        <v>18</v>
      </c>
    </row>
    <row r="15" spans="2:17">
      <c r="B15" s="486" t="s">
        <v>282</v>
      </c>
      <c r="C15" s="485">
        <v>7410</v>
      </c>
      <c r="D15" s="429">
        <v>8</v>
      </c>
      <c r="E15" s="423">
        <f>23.2662356321839*80</f>
        <v>1861.2988505747121</v>
      </c>
      <c r="F15" s="423">
        <f>28.2748563218391*80</f>
        <v>2261.9885057471279</v>
      </c>
      <c r="G15" s="413">
        <f t="shared" si="0"/>
        <v>388639.1999999999</v>
      </c>
      <c r="H15" s="413">
        <f t="shared" si="1"/>
        <v>472303.2000000003</v>
      </c>
      <c r="I15" s="372"/>
      <c r="J15" s="484" t="s">
        <v>22</v>
      </c>
      <c r="K15" s="484">
        <v>252</v>
      </c>
      <c r="L15" s="452">
        <f>6078.24+4520.24+1583.28</f>
        <v>12181.76</v>
      </c>
      <c r="M15" s="474">
        <f>0.002+0.0064+0.165+0.062+0.0145</f>
        <v>0.24990000000000001</v>
      </c>
      <c r="N15" s="452">
        <f t="shared" si="2"/>
        <v>97120.936079999985</v>
      </c>
      <c r="O15" s="452">
        <f t="shared" si="3"/>
        <v>118028.56968000009</v>
      </c>
      <c r="P15" s="479">
        <f t="shared" si="4"/>
        <v>97454.080000000002</v>
      </c>
      <c r="Q15" s="483"/>
    </row>
    <row r="16" spans="2:17">
      <c r="B16" s="486" t="s">
        <v>281</v>
      </c>
      <c r="C16" s="485">
        <v>9102</v>
      </c>
      <c r="D16" s="429">
        <v>7</v>
      </c>
      <c r="E16" s="423">
        <f>23.6195528522211*80</f>
        <v>1889.5642281776882</v>
      </c>
      <c r="F16" s="423">
        <f>28.7074542821428*80</f>
        <v>2296.596342571424</v>
      </c>
      <c r="G16" s="413">
        <f t="shared" si="0"/>
        <v>345223.38448806363</v>
      </c>
      <c r="H16" s="413">
        <f t="shared" si="1"/>
        <v>419588.1517877992</v>
      </c>
      <c r="I16" s="372"/>
      <c r="J16" s="484" t="s">
        <v>22</v>
      </c>
      <c r="K16" s="484">
        <v>790</v>
      </c>
      <c r="L16" s="452">
        <f>6729.9+4385.78+1725.78</f>
        <v>12841.460000000001</v>
      </c>
      <c r="M16" s="474">
        <f>0.165+0.062+0.0145+0.003+0.0064</f>
        <v>0.25090000000000001</v>
      </c>
      <c r="N16" s="452">
        <f t="shared" si="2"/>
        <v>86616.547168055171</v>
      </c>
      <c r="O16" s="452">
        <f t="shared" si="3"/>
        <v>105274.66728355883</v>
      </c>
      <c r="P16" s="479">
        <f t="shared" si="4"/>
        <v>89890.22</v>
      </c>
      <c r="Q16" s="483"/>
    </row>
    <row r="17" spans="2:17">
      <c r="B17" s="486" t="s">
        <v>280</v>
      </c>
      <c r="C17" s="485">
        <v>9141</v>
      </c>
      <c r="D17" s="429">
        <v>2</v>
      </c>
      <c r="E17" s="423">
        <f>46.425*80</f>
        <v>3714</v>
      </c>
      <c r="F17" s="423">
        <f>56.425*80</f>
        <v>4514</v>
      </c>
      <c r="G17" s="413">
        <f t="shared" si="0"/>
        <v>193870.80000000002</v>
      </c>
      <c r="H17" s="413">
        <f t="shared" si="1"/>
        <v>235630.80000000002</v>
      </c>
      <c r="I17" s="372"/>
      <c r="J17" s="484" t="s">
        <v>22</v>
      </c>
      <c r="K17" s="484">
        <v>200</v>
      </c>
      <c r="L17" s="452">
        <f>6698.9+5189.94+1725.78</f>
        <v>13614.62</v>
      </c>
      <c r="M17" s="474">
        <f>0.165+0.062+0.0145+0.0064+0.003</f>
        <v>0.25090000000000001</v>
      </c>
      <c r="N17" s="452">
        <f t="shared" si="2"/>
        <v>48642.183720000008</v>
      </c>
      <c r="O17" s="452">
        <f t="shared" si="3"/>
        <v>59119.767720000011</v>
      </c>
      <c r="P17" s="479">
        <f t="shared" si="4"/>
        <v>27229.24</v>
      </c>
      <c r="Q17" s="483"/>
    </row>
    <row r="18" spans="2:17">
      <c r="B18" s="486" t="s">
        <v>279</v>
      </c>
      <c r="C18" s="485">
        <v>9140</v>
      </c>
      <c r="D18" s="429">
        <v>4</v>
      </c>
      <c r="E18" s="423">
        <f>41.1125*80</f>
        <v>3289</v>
      </c>
      <c r="F18" s="423">
        <f>49.975*80</f>
        <v>3998</v>
      </c>
      <c r="G18" s="413">
        <f t="shared" si="0"/>
        <v>343371.60000000003</v>
      </c>
      <c r="H18" s="413">
        <f t="shared" si="1"/>
        <v>417391.2</v>
      </c>
      <c r="I18" s="372"/>
      <c r="J18" s="484" t="s">
        <v>22</v>
      </c>
      <c r="K18" s="484">
        <v>200</v>
      </c>
      <c r="L18" s="452">
        <f>L17</f>
        <v>13614.62</v>
      </c>
      <c r="M18" s="474">
        <f>M17</f>
        <v>0.25090000000000001</v>
      </c>
      <c r="N18" s="452">
        <f t="shared" si="2"/>
        <v>86151.934440000012</v>
      </c>
      <c r="O18" s="452">
        <f t="shared" si="3"/>
        <v>104723.45208</v>
      </c>
      <c r="P18" s="479">
        <f t="shared" si="4"/>
        <v>54458.48</v>
      </c>
      <c r="Q18" s="483"/>
    </row>
    <row r="19" spans="2:17">
      <c r="B19" s="486" t="s">
        <v>278</v>
      </c>
      <c r="C19" s="485">
        <v>9139</v>
      </c>
      <c r="D19" s="429">
        <v>14</v>
      </c>
      <c r="E19" s="423">
        <f>34.825*80</f>
        <v>2786</v>
      </c>
      <c r="F19" s="423">
        <f>42.3375*80</f>
        <v>3387</v>
      </c>
      <c r="G19" s="413">
        <f t="shared" si="0"/>
        <v>1018004.4</v>
      </c>
      <c r="H19" s="413">
        <f t="shared" si="1"/>
        <v>1237609.8</v>
      </c>
      <c r="I19" s="372"/>
      <c r="J19" s="484" t="s">
        <v>22</v>
      </c>
      <c r="K19" s="484">
        <v>200</v>
      </c>
      <c r="L19" s="452">
        <f>L17</f>
        <v>13614.62</v>
      </c>
      <c r="M19" s="474">
        <f>M17</f>
        <v>0.25090000000000001</v>
      </c>
      <c r="N19" s="452">
        <f t="shared" si="2"/>
        <v>255417.30396000002</v>
      </c>
      <c r="O19" s="452">
        <f t="shared" si="3"/>
        <v>310516.29882000003</v>
      </c>
      <c r="P19" s="479">
        <f t="shared" si="4"/>
        <v>190604.68000000002</v>
      </c>
      <c r="Q19" s="483"/>
    </row>
    <row r="20" spans="2:17">
      <c r="B20" s="486" t="s">
        <v>277</v>
      </c>
      <c r="C20" s="485">
        <v>1426</v>
      </c>
      <c r="D20" s="429">
        <v>6</v>
      </c>
      <c r="E20" s="423">
        <f>21.6534708375255*80</f>
        <v>1732.2776670020401</v>
      </c>
      <c r="F20" s="423">
        <f>26.3029891155218*80</f>
        <v>2104.2391292417442</v>
      </c>
      <c r="G20" s="413">
        <f t="shared" si="0"/>
        <v>271274.68265251949</v>
      </c>
      <c r="H20" s="413">
        <f t="shared" si="1"/>
        <v>329523.84763925715</v>
      </c>
      <c r="I20" s="372"/>
      <c r="J20" s="484" t="s">
        <v>22</v>
      </c>
      <c r="K20" s="484">
        <v>790</v>
      </c>
      <c r="L20" s="452">
        <f>L16</f>
        <v>12841.460000000001</v>
      </c>
      <c r="M20" s="474">
        <f>M16</f>
        <v>0.25090000000000001</v>
      </c>
      <c r="N20" s="452">
        <f t="shared" si="2"/>
        <v>68062.81787751714</v>
      </c>
      <c r="O20" s="452">
        <f t="shared" si="3"/>
        <v>82677.533372689621</v>
      </c>
      <c r="P20" s="479">
        <f t="shared" si="4"/>
        <v>77048.760000000009</v>
      </c>
      <c r="Q20" s="483"/>
    </row>
    <row r="21" spans="2:17">
      <c r="B21" s="486" t="s">
        <v>276</v>
      </c>
      <c r="C21" s="485">
        <v>2905</v>
      </c>
      <c r="D21" s="429">
        <v>5</v>
      </c>
      <c r="E21" s="423">
        <f>27.0070590261898*80</f>
        <v>2160.5647220951842</v>
      </c>
      <c r="F21" s="423">
        <f>32.8388833805909*80</f>
        <v>2627.1106704472722</v>
      </c>
      <c r="G21" s="413">
        <f t="shared" si="0"/>
        <v>281953.69623342151</v>
      </c>
      <c r="H21" s="413">
        <f t="shared" si="1"/>
        <v>342837.94249336905</v>
      </c>
      <c r="I21" s="372"/>
      <c r="J21" s="484" t="s">
        <v>22</v>
      </c>
      <c r="K21" s="484">
        <v>535</v>
      </c>
      <c r="L21" s="452">
        <f>6666.83+4588.69+1725.78</f>
        <v>12981.300000000001</v>
      </c>
      <c r="M21" s="474">
        <f>0.003+0.0064+0.165+0.062+0.0145</f>
        <v>0.25090000000000001</v>
      </c>
      <c r="N21" s="452">
        <f t="shared" si="2"/>
        <v>70742.182384965461</v>
      </c>
      <c r="O21" s="452">
        <f t="shared" si="3"/>
        <v>86018.039771586293</v>
      </c>
      <c r="P21" s="479">
        <f t="shared" si="4"/>
        <v>64906.500000000007</v>
      </c>
      <c r="Q21" s="483"/>
    </row>
    <row r="22" spans="2:17" ht="6" customHeight="1">
      <c r="B22" s="374"/>
      <c r="C22" s="482"/>
      <c r="D22" s="481"/>
      <c r="E22" s="373"/>
      <c r="F22" s="373"/>
      <c r="G22" s="372"/>
      <c r="H22" s="372"/>
      <c r="I22" s="372"/>
      <c r="J22" s="480"/>
      <c r="K22" s="475"/>
      <c r="L22" s="452"/>
      <c r="M22" s="474"/>
      <c r="N22" s="452"/>
      <c r="O22" s="452"/>
      <c r="P22" s="479"/>
    </row>
    <row r="23" spans="2:17">
      <c r="B23" s="477" t="s">
        <v>275</v>
      </c>
      <c r="C23" s="425"/>
      <c r="D23" s="424"/>
      <c r="E23" s="423"/>
      <c r="F23" s="423"/>
      <c r="G23" s="413">
        <f>SUM(G13:G21)/260*11*1.5*0.5</f>
        <v>123468.41364552126</v>
      </c>
      <c r="H23" s="413">
        <f>SUM(H13:H21)/260*11*1.5*0.5</f>
        <v>142905.00681093655</v>
      </c>
      <c r="I23" s="372"/>
      <c r="J23" s="476" t="s">
        <v>221</v>
      </c>
      <c r="K23" s="475"/>
      <c r="L23" s="1084" t="s">
        <v>221</v>
      </c>
      <c r="M23" s="474">
        <f>0.0765+0.003</f>
        <v>7.9500000000000001E-2</v>
      </c>
      <c r="N23" s="452">
        <f>G23*M23</f>
        <v>9815.7388848189403</v>
      </c>
      <c r="O23" s="452">
        <f>H23*M23</f>
        <v>11360.948041469455</v>
      </c>
      <c r="P23" s="478" t="s">
        <v>221</v>
      </c>
    </row>
    <row r="24" spans="2:17">
      <c r="B24" s="477" t="s">
        <v>274</v>
      </c>
      <c r="C24" s="425"/>
      <c r="D24" s="424"/>
      <c r="E24" s="423"/>
      <c r="F24" s="423"/>
      <c r="G24" s="413">
        <f>SUM(G13:G21)*0.085*0.333</f>
        <v>110138.31473230119</v>
      </c>
      <c r="H24" s="413">
        <f>SUM(H13:H21)*0.085*0.333</f>
        <v>127476.46262105764</v>
      </c>
      <c r="I24" s="372"/>
      <c r="J24" s="476" t="s">
        <v>221</v>
      </c>
      <c r="K24" s="475"/>
      <c r="L24" s="1084" t="s">
        <v>221</v>
      </c>
      <c r="M24" s="474">
        <f>0.0765+0.003</f>
        <v>7.9500000000000001E-2</v>
      </c>
      <c r="N24" s="452">
        <f>G24*M24</f>
        <v>8755.9960212179449</v>
      </c>
      <c r="O24" s="452">
        <f>H24*M24</f>
        <v>10134.378778374083</v>
      </c>
      <c r="P24" s="473" t="s">
        <v>221</v>
      </c>
    </row>
    <row r="25" spans="2:17" ht="12.75" customHeight="1">
      <c r="B25" s="464" t="s">
        <v>219</v>
      </c>
      <c r="C25" s="403"/>
      <c r="D25" s="472">
        <f>SUM(D11:D21)</f>
        <v>404</v>
      </c>
      <c r="E25" s="419" t="s">
        <v>211</v>
      </c>
      <c r="F25" s="383"/>
      <c r="G25" s="466">
        <f>SUM(G11:G24)</f>
        <v>15688854.741551826</v>
      </c>
      <c r="H25" s="466">
        <f>SUM(H11:H24)</f>
        <v>23129779.339352421</v>
      </c>
      <c r="I25" s="412"/>
      <c r="J25" s="471"/>
      <c r="K25" s="470"/>
      <c r="L25" s="469"/>
      <c r="M25" s="469"/>
      <c r="N25" s="421">
        <f>SUM(N11:N24)</f>
        <v>4682491.3653476741</v>
      </c>
      <c r="O25" s="421">
        <f>SUM(O11:O24)</f>
        <v>7008936.4360436797</v>
      </c>
      <c r="P25" s="420">
        <f>SUM(P11:P24)</f>
        <v>5239881.76</v>
      </c>
    </row>
    <row r="26" spans="2:17" ht="12.75" customHeight="1">
      <c r="B26" s="403"/>
      <c r="C26" s="403"/>
      <c r="D26" s="404"/>
      <c r="E26" s="403"/>
      <c r="F26" s="403"/>
      <c r="G26" s="403"/>
      <c r="H26" s="403"/>
      <c r="I26" s="403"/>
      <c r="J26" s="468"/>
    </row>
    <row r="27" spans="2:17">
      <c r="B27" s="419" t="s">
        <v>218</v>
      </c>
      <c r="C27" s="383"/>
      <c r="D27" s="418" t="s">
        <v>211</v>
      </c>
      <c r="E27" s="383"/>
      <c r="F27" s="383"/>
      <c r="G27" s="383"/>
      <c r="H27" s="383"/>
      <c r="I27" s="383"/>
      <c r="J27" s="468"/>
    </row>
    <row r="28" spans="2:17">
      <c r="B28" s="416" t="s">
        <v>273</v>
      </c>
      <c r="C28" s="408" t="s">
        <v>211</v>
      </c>
      <c r="D28" s="415" t="s">
        <v>211</v>
      </c>
      <c r="E28" s="414" t="s">
        <v>211</v>
      </c>
      <c r="F28" s="408"/>
      <c r="G28" s="413">
        <f>N25</f>
        <v>4682491.3653476741</v>
      </c>
      <c r="H28" s="413">
        <f>O25</f>
        <v>7008936.4360436797</v>
      </c>
      <c r="I28" s="372"/>
    </row>
    <row r="29" spans="2:17">
      <c r="B29" s="414" t="s">
        <v>272</v>
      </c>
      <c r="C29" s="414" t="s">
        <v>211</v>
      </c>
      <c r="D29" s="415" t="s">
        <v>211</v>
      </c>
      <c r="E29" s="414" t="s">
        <v>211</v>
      </c>
      <c r="F29" s="408"/>
      <c r="G29" s="413">
        <f>P25</f>
        <v>5239881.76</v>
      </c>
      <c r="H29" s="413">
        <f>P25</f>
        <v>5239881.76</v>
      </c>
      <c r="I29" s="372"/>
    </row>
    <row r="30" spans="2:17">
      <c r="B30" s="467" t="s">
        <v>200</v>
      </c>
      <c r="C30" s="383"/>
      <c r="D30" s="399"/>
      <c r="E30" s="383"/>
      <c r="F30" s="383"/>
      <c r="G30" s="466">
        <f>G28+G29</f>
        <v>9922373.1253476739</v>
      </c>
      <c r="H30" s="466">
        <f>H28+H29</f>
        <v>12248818.196043679</v>
      </c>
      <c r="I30" s="412"/>
    </row>
    <row r="31" spans="2:17" ht="12.75" customHeight="1">
      <c r="B31" s="383"/>
      <c r="C31" s="383"/>
      <c r="D31" s="399"/>
      <c r="E31" s="383"/>
      <c r="F31" s="383"/>
      <c r="G31" s="383"/>
      <c r="H31" s="383"/>
      <c r="I31" s="383"/>
    </row>
    <row r="32" spans="2:17">
      <c r="B32" s="465" t="s">
        <v>271</v>
      </c>
      <c r="C32" s="403"/>
      <c r="D32" s="404"/>
      <c r="E32" s="383"/>
      <c r="F32" s="383"/>
      <c r="G32" s="403"/>
      <c r="H32" s="403"/>
      <c r="I32" s="403"/>
    </row>
    <row r="33" spans="2:16">
      <c r="B33" s="1603" t="s">
        <v>270</v>
      </c>
      <c r="C33" s="1603"/>
      <c r="D33" s="1603"/>
      <c r="E33" s="1603"/>
      <c r="F33" s="1603"/>
      <c r="G33" s="411">
        <v>1648574.9535211266</v>
      </c>
      <c r="H33" s="411">
        <f>G33</f>
        <v>1648574.9535211266</v>
      </c>
      <c r="I33" s="403"/>
    </row>
    <row r="34" spans="2:16">
      <c r="B34" s="1603" t="s">
        <v>269</v>
      </c>
      <c r="C34" s="1603"/>
      <c r="D34" s="1603"/>
      <c r="E34" s="1603"/>
      <c r="F34" s="1603"/>
      <c r="G34" s="411">
        <v>1916468.3834683097</v>
      </c>
      <c r="H34" s="411">
        <f>G34</f>
        <v>1916468.3834683097</v>
      </c>
      <c r="I34" s="403"/>
    </row>
    <row r="35" spans="2:16">
      <c r="B35" s="1603" t="s">
        <v>268</v>
      </c>
      <c r="C35" s="1603"/>
      <c r="D35" s="1603"/>
      <c r="E35" s="1603"/>
      <c r="F35" s="1603"/>
      <c r="G35" s="411">
        <f>364*1375</f>
        <v>500500</v>
      </c>
      <c r="H35" s="411">
        <f>G35</f>
        <v>500500</v>
      </c>
      <c r="I35" s="403"/>
    </row>
    <row r="36" spans="2:16">
      <c r="B36" s="1603" t="s">
        <v>267</v>
      </c>
      <c r="C36" s="1603"/>
      <c r="D36" s="1603"/>
      <c r="E36" s="1603"/>
      <c r="F36" s="1603"/>
      <c r="G36" s="410">
        <v>876834</v>
      </c>
      <c r="H36" s="410">
        <f>G36</f>
        <v>876834</v>
      </c>
      <c r="I36" s="403"/>
    </row>
    <row r="37" spans="2:16">
      <c r="B37" s="464" t="s">
        <v>217</v>
      </c>
      <c r="C37" s="403"/>
      <c r="D37" s="399"/>
      <c r="E37" s="383"/>
      <c r="F37" s="383"/>
      <c r="G37" s="407">
        <f>SUM(G33:G36)</f>
        <v>4942377.3369894363</v>
      </c>
      <c r="H37" s="407">
        <f>SUM(H33:H36)</f>
        <v>4942377.3369894363</v>
      </c>
      <c r="I37" s="406"/>
    </row>
    <row r="38" spans="2:16">
      <c r="B38" s="383"/>
      <c r="C38" s="403"/>
      <c r="D38" s="399"/>
      <c r="E38" s="383"/>
      <c r="F38" s="383"/>
      <c r="G38" s="383"/>
      <c r="H38" s="383"/>
      <c r="I38" s="383"/>
    </row>
    <row r="39" spans="2:16">
      <c r="B39" s="405" t="s">
        <v>216</v>
      </c>
      <c r="C39" s="383"/>
      <c r="D39" s="399"/>
      <c r="E39" s="383"/>
      <c r="F39" s="383"/>
      <c r="G39" s="407">
        <f>G25+G30+G37</f>
        <v>30553605.203888934</v>
      </c>
      <c r="H39" s="407">
        <f>H25+H30+H37</f>
        <v>40320974.872385532</v>
      </c>
      <c r="I39" s="406"/>
    </row>
    <row r="40" spans="2:16">
      <c r="B40" s="383"/>
      <c r="C40" s="383"/>
      <c r="D40" s="399"/>
      <c r="E40" s="383"/>
      <c r="F40" s="383"/>
      <c r="G40" s="383"/>
      <c r="H40" s="383"/>
      <c r="I40" s="383"/>
    </row>
    <row r="41" spans="2:16">
      <c r="B41" s="405" t="s">
        <v>266</v>
      </c>
      <c r="C41" s="403"/>
      <c r="D41" s="404"/>
      <c r="E41" s="403"/>
      <c r="F41" s="403"/>
      <c r="G41" s="463">
        <f>-SUM('[12]Contract Cost Detail'!F5,'[12]Contract Cost Detail'!P10:P11,'[12]Contract Cost Detail'!P15:P16)</f>
        <v>-20709088.577607352</v>
      </c>
      <c r="H41" s="462">
        <f>-SUM('[12]Contract Cost Detail'!G5,'[12]Contract Cost Detail'!Q10:Q11,'[12]Contract Cost Detail'!Q15:Q16)</f>
        <v>-20716375.256568339</v>
      </c>
      <c r="I41" s="402"/>
    </row>
    <row r="42" spans="2:16">
      <c r="B42" s="383"/>
      <c r="C42" s="383"/>
      <c r="D42" s="399"/>
      <c r="E42" s="383"/>
      <c r="F42" s="383"/>
      <c r="G42" s="401"/>
      <c r="H42" s="401"/>
      <c r="I42" s="373"/>
    </row>
    <row r="43" spans="2:16" ht="13.5" thickBot="1">
      <c r="B43" s="400" t="s">
        <v>214</v>
      </c>
      <c r="C43" s="383"/>
      <c r="D43" s="399"/>
      <c r="E43" s="383"/>
      <c r="F43" s="383"/>
      <c r="G43" s="398">
        <f>G39+G41</f>
        <v>9844516.6262815818</v>
      </c>
      <c r="H43" s="398">
        <f>H39+H41</f>
        <v>19604599.615817193</v>
      </c>
      <c r="I43" s="397"/>
    </row>
    <row r="44" spans="2:16" ht="13.5" thickTop="1">
      <c r="B44" s="396" t="s">
        <v>213</v>
      </c>
      <c r="G44" s="395">
        <f>G43/G39</f>
        <v>0.32220474672588062</v>
      </c>
      <c r="H44" s="395">
        <f>H43/H39</f>
        <v>0.48621343302995679</v>
      </c>
      <c r="I44" s="394"/>
    </row>
    <row r="45" spans="2:16">
      <c r="G45" s="461"/>
      <c r="H45" s="461"/>
      <c r="I45" s="461"/>
    </row>
    <row r="46" spans="2:16">
      <c r="B46" s="460" t="s">
        <v>212</v>
      </c>
      <c r="D46" s="459" t="s">
        <v>211</v>
      </c>
    </row>
    <row r="47" spans="2:16">
      <c r="B47" s="1601" t="s">
        <v>265</v>
      </c>
      <c r="C47" s="1601"/>
      <c r="D47" s="1601"/>
      <c r="E47" s="1601"/>
      <c r="F47" s="1601"/>
      <c r="G47" s="1601"/>
      <c r="H47" s="1601"/>
      <c r="I47" s="388"/>
      <c r="J47" s="388"/>
      <c r="K47" s="388"/>
      <c r="L47" s="388"/>
      <c r="M47" s="388"/>
      <c r="N47" s="388"/>
      <c r="O47" s="388"/>
      <c r="P47" s="388"/>
    </row>
    <row r="48" spans="2:16" ht="27" customHeight="1">
      <c r="B48" s="1548" t="s">
        <v>264</v>
      </c>
      <c r="C48" s="1549"/>
      <c r="D48" s="1549"/>
      <c r="E48" s="1549"/>
      <c r="F48" s="1549"/>
      <c r="G48" s="1549"/>
      <c r="H48" s="1549"/>
      <c r="I48" s="388"/>
      <c r="J48" s="388"/>
      <c r="K48" s="388"/>
      <c r="L48" s="388"/>
      <c r="M48" s="388"/>
      <c r="N48" s="388"/>
      <c r="O48" s="388"/>
      <c r="P48" s="388"/>
    </row>
    <row r="49" spans="2:16" ht="27" customHeight="1">
      <c r="B49" s="1533" t="s">
        <v>209</v>
      </c>
      <c r="C49" s="1533"/>
      <c r="D49" s="1533"/>
      <c r="E49" s="1533"/>
      <c r="F49" s="1533"/>
      <c r="G49" s="1533"/>
      <c r="H49" s="1533"/>
      <c r="I49" s="388"/>
      <c r="J49" s="388"/>
      <c r="K49" s="388"/>
      <c r="L49" s="388"/>
      <c r="M49" s="388"/>
      <c r="N49" s="388"/>
      <c r="O49" s="388"/>
      <c r="P49" s="388"/>
    </row>
    <row r="50" spans="2:16">
      <c r="B50" s="458" t="s">
        <v>208</v>
      </c>
      <c r="C50" s="388"/>
      <c r="D50" s="388"/>
      <c r="E50" s="388"/>
      <c r="F50" s="388"/>
      <c r="G50" s="388"/>
      <c r="H50" s="388"/>
      <c r="I50" s="388"/>
      <c r="J50" s="388"/>
      <c r="K50" s="388"/>
      <c r="L50" s="388"/>
      <c r="M50" s="388"/>
      <c r="N50" s="388"/>
      <c r="O50" s="388"/>
      <c r="P50" s="388"/>
    </row>
    <row r="51" spans="2:16" ht="27.75" customHeight="1">
      <c r="B51" s="1601" t="s">
        <v>263</v>
      </c>
      <c r="C51" s="1601"/>
      <c r="D51" s="1601"/>
      <c r="E51" s="1601"/>
      <c r="F51" s="1601"/>
      <c r="G51" s="1601"/>
      <c r="H51" s="1601"/>
      <c r="I51" s="388"/>
      <c r="J51" s="388"/>
      <c r="K51" s="388"/>
      <c r="L51" s="388"/>
      <c r="M51" s="388"/>
      <c r="N51" s="388"/>
      <c r="O51" s="388"/>
      <c r="P51" s="388"/>
    </row>
    <row r="52" spans="2:16">
      <c r="B52" s="389" t="s">
        <v>262</v>
      </c>
      <c r="C52" s="389"/>
      <c r="D52" s="389"/>
      <c r="E52" s="389"/>
      <c r="F52" s="389"/>
      <c r="G52" s="389"/>
      <c r="H52" s="389"/>
    </row>
    <row r="53" spans="2:16" ht="27" customHeight="1">
      <c r="B53" s="1602" t="s">
        <v>261</v>
      </c>
      <c r="C53" s="1602"/>
      <c r="D53" s="1602"/>
      <c r="E53" s="1602"/>
      <c r="F53" s="1602"/>
      <c r="G53" s="1602"/>
      <c r="H53" s="1602"/>
    </row>
    <row r="54" spans="2:16">
      <c r="B54" s="457"/>
    </row>
  </sheetData>
  <mergeCells count="9">
    <mergeCell ref="B49:H49"/>
    <mergeCell ref="B51:H51"/>
    <mergeCell ref="B53:H53"/>
    <mergeCell ref="B33:F33"/>
    <mergeCell ref="B34:F34"/>
    <mergeCell ref="B35:F35"/>
    <mergeCell ref="B36:F36"/>
    <mergeCell ref="B47:H47"/>
    <mergeCell ref="B48:H48"/>
  </mergeCells>
  <dataValidations count="1">
    <dataValidation type="list" allowBlank="1" showInputMessage="1" showErrorMessage="1" error="Please enter either an S or a C." sqref="J11:J21">
      <formula1>$Q$11:$Q$12</formula1>
    </dataValidation>
  </dataValidations>
  <pageMargins left="0.33" right="0.26" top="0.51" bottom="0.49" header="0.35" footer="0.35"/>
  <pageSetup scale="97"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K72"/>
  <sheetViews>
    <sheetView zoomScaleNormal="100" workbookViewId="0">
      <selection activeCell="A44" sqref="A44:XFD44"/>
    </sheetView>
  </sheetViews>
  <sheetFormatPr defaultColWidth="9.140625" defaultRowHeight="15.75"/>
  <cols>
    <col min="1" max="1" width="5.28515625" style="505" customWidth="1"/>
    <col min="2" max="2" width="10.28515625" style="505" bestFit="1" customWidth="1"/>
    <col min="3" max="3" width="11.28515625" style="505" bestFit="1" customWidth="1"/>
    <col min="4" max="4" width="49.140625" style="505" customWidth="1"/>
    <col min="5" max="5" width="21.140625" style="505" customWidth="1"/>
    <col min="6" max="6" width="23.7109375" style="505" customWidth="1"/>
    <col min="7" max="7" width="9.140625" style="505"/>
    <col min="8" max="8" width="38.85546875" style="505" customWidth="1"/>
    <col min="9" max="11" width="21.28515625" style="505" customWidth="1"/>
    <col min="12" max="16384" width="9.140625" style="505"/>
  </cols>
  <sheetData>
    <row r="1" spans="2:11" ht="16.5" customHeight="1" thickBot="1">
      <c r="B1" s="642" t="s">
        <v>435</v>
      </c>
      <c r="C1" s="642" t="s">
        <v>434</v>
      </c>
      <c r="D1" s="643" t="s">
        <v>433</v>
      </c>
      <c r="E1" s="644" t="s">
        <v>432</v>
      </c>
      <c r="F1" s="645" t="s">
        <v>431</v>
      </c>
      <c r="H1" s="1604" t="s">
        <v>430</v>
      </c>
      <c r="I1" s="1605"/>
      <c r="J1" s="1606" t="s">
        <v>429</v>
      </c>
      <c r="K1" s="1607"/>
    </row>
    <row r="2" spans="2:11" ht="13.5" customHeight="1" thickBot="1">
      <c r="B2" s="511">
        <v>62</v>
      </c>
      <c r="C2" s="511" t="s">
        <v>428</v>
      </c>
      <c r="D2" s="511" t="s">
        <v>427</v>
      </c>
      <c r="E2" s="510" t="s">
        <v>1142</v>
      </c>
      <c r="F2" s="640" t="s">
        <v>582</v>
      </c>
      <c r="H2" s="513" t="s">
        <v>390</v>
      </c>
      <c r="I2" s="516" t="s">
        <v>422</v>
      </c>
      <c r="J2" s="515" t="s">
        <v>426</v>
      </c>
      <c r="K2" s="514" t="s">
        <v>425</v>
      </c>
    </row>
    <row r="3" spans="2:11" ht="13.5" customHeight="1" thickBot="1">
      <c r="B3" s="511">
        <v>70</v>
      </c>
      <c r="C3" s="511" t="s">
        <v>424</v>
      </c>
      <c r="D3" s="511" t="s">
        <v>423</v>
      </c>
      <c r="E3" s="510" t="s">
        <v>1140</v>
      </c>
      <c r="F3" s="640" t="s">
        <v>305</v>
      </c>
      <c r="H3" s="513" t="s">
        <v>289</v>
      </c>
      <c r="I3" s="512" t="s">
        <v>406</v>
      </c>
      <c r="J3" s="515" t="s">
        <v>1140</v>
      </c>
      <c r="K3" s="514" t="s">
        <v>1141</v>
      </c>
    </row>
    <row r="4" spans="2:11" ht="13.5" customHeight="1" thickBot="1">
      <c r="B4" s="511">
        <v>72</v>
      </c>
      <c r="C4" s="511" t="s">
        <v>421</v>
      </c>
      <c r="D4" s="511" t="s">
        <v>420</v>
      </c>
      <c r="E4" s="510" t="s">
        <v>1140</v>
      </c>
      <c r="F4" s="640" t="s">
        <v>305</v>
      </c>
      <c r="H4" s="513" t="s">
        <v>676</v>
      </c>
      <c r="I4" s="513" t="s">
        <v>682</v>
      </c>
      <c r="J4" s="515" t="s">
        <v>586</v>
      </c>
      <c r="K4" s="514" t="s">
        <v>405</v>
      </c>
    </row>
    <row r="5" spans="2:11" ht="13.5" customHeight="1" thickBot="1">
      <c r="B5" s="511">
        <v>76</v>
      </c>
      <c r="C5" s="511" t="s">
        <v>417</v>
      </c>
      <c r="D5" s="511" t="s">
        <v>416</v>
      </c>
      <c r="E5" s="510" t="s">
        <v>1140</v>
      </c>
      <c r="F5" s="640" t="s">
        <v>305</v>
      </c>
      <c r="H5" s="513" t="s">
        <v>578</v>
      </c>
      <c r="I5" s="516" t="s">
        <v>419</v>
      </c>
      <c r="J5" s="515" t="s">
        <v>587</v>
      </c>
      <c r="K5" s="514" t="s">
        <v>418</v>
      </c>
    </row>
    <row r="6" spans="2:11" ht="13.5" customHeight="1" thickBot="1">
      <c r="B6" s="511">
        <v>93</v>
      </c>
      <c r="C6" s="511" t="s">
        <v>414</v>
      </c>
      <c r="D6" s="511" t="s">
        <v>413</v>
      </c>
      <c r="E6" s="510" t="s">
        <v>1140</v>
      </c>
      <c r="F6" s="640" t="s">
        <v>305</v>
      </c>
      <c r="H6" s="513" t="s">
        <v>1146</v>
      </c>
      <c r="I6" s="516" t="s">
        <v>412</v>
      </c>
      <c r="J6" s="515" t="s">
        <v>294</v>
      </c>
      <c r="K6" s="514" t="s">
        <v>415</v>
      </c>
    </row>
    <row r="7" spans="2:11" ht="13.5" customHeight="1" thickBot="1">
      <c r="B7" s="511">
        <v>74</v>
      </c>
      <c r="C7" s="511" t="s">
        <v>411</v>
      </c>
      <c r="D7" s="511" t="s">
        <v>410</v>
      </c>
      <c r="E7" s="510" t="s">
        <v>1140</v>
      </c>
      <c r="F7" s="640" t="s">
        <v>305</v>
      </c>
      <c r="H7" s="513" t="s">
        <v>305</v>
      </c>
      <c r="I7" s="512" t="s">
        <v>550</v>
      </c>
      <c r="J7" s="515" t="s">
        <v>1142</v>
      </c>
      <c r="K7" s="514" t="s">
        <v>589</v>
      </c>
    </row>
    <row r="8" spans="2:11" ht="13.5" customHeight="1" thickBot="1">
      <c r="B8" s="511">
        <v>69</v>
      </c>
      <c r="C8" s="511" t="s">
        <v>408</v>
      </c>
      <c r="D8" s="511" t="s">
        <v>407</v>
      </c>
      <c r="E8" s="510" t="s">
        <v>1140</v>
      </c>
      <c r="F8" s="640" t="s">
        <v>305</v>
      </c>
      <c r="H8" s="513" t="s">
        <v>579</v>
      </c>
      <c r="I8" s="516" t="s">
        <v>583</v>
      </c>
      <c r="J8" s="515" t="s">
        <v>308</v>
      </c>
      <c r="K8" s="514" t="s">
        <v>409</v>
      </c>
    </row>
    <row r="9" spans="2:11" ht="13.5" customHeight="1" thickBot="1">
      <c r="B9" s="511">
        <v>13</v>
      </c>
      <c r="C9" s="511" t="s">
        <v>404</v>
      </c>
      <c r="D9" s="511" t="s">
        <v>403</v>
      </c>
      <c r="E9" s="510" t="s">
        <v>1142</v>
      </c>
      <c r="F9" s="640" t="s">
        <v>580</v>
      </c>
      <c r="H9" s="513" t="s">
        <v>580</v>
      </c>
      <c r="I9" s="512" t="s">
        <v>584</v>
      </c>
      <c r="J9" s="515" t="s">
        <v>311</v>
      </c>
      <c r="K9" s="514" t="s">
        <v>401</v>
      </c>
    </row>
    <row r="10" spans="2:11" ht="13.5" customHeight="1" thickBot="1">
      <c r="B10" s="511">
        <v>27</v>
      </c>
      <c r="C10" s="511" t="s">
        <v>400</v>
      </c>
      <c r="D10" s="511" t="s">
        <v>399</v>
      </c>
      <c r="E10" s="510" t="s">
        <v>1140</v>
      </c>
      <c r="F10" s="640" t="s">
        <v>675</v>
      </c>
      <c r="H10" s="513" t="s">
        <v>675</v>
      </c>
      <c r="I10" s="512" t="s">
        <v>681</v>
      </c>
      <c r="J10" s="515" t="s">
        <v>588</v>
      </c>
      <c r="K10" s="514" t="s">
        <v>590</v>
      </c>
    </row>
    <row r="11" spans="2:11" ht="13.5" customHeight="1" thickBot="1">
      <c r="B11" s="511">
        <v>28</v>
      </c>
      <c r="C11" s="511" t="s">
        <v>398</v>
      </c>
      <c r="D11" s="511" t="s">
        <v>397</v>
      </c>
      <c r="E11" s="510" t="s">
        <v>587</v>
      </c>
      <c r="F11" s="640" t="s">
        <v>579</v>
      </c>
      <c r="H11" s="513" t="s">
        <v>581</v>
      </c>
      <c r="I11" s="512" t="s">
        <v>402</v>
      </c>
    </row>
    <row r="12" spans="2:11" ht="16.5" customHeight="1" thickBot="1">
      <c r="B12" s="511">
        <v>2</v>
      </c>
      <c r="C12" s="511" t="s">
        <v>396</v>
      </c>
      <c r="D12" s="511" t="s">
        <v>395</v>
      </c>
      <c r="E12" s="510" t="s">
        <v>308</v>
      </c>
      <c r="F12" s="640" t="s">
        <v>578</v>
      </c>
      <c r="H12" s="513" t="s">
        <v>582</v>
      </c>
      <c r="I12" s="512" t="s">
        <v>585</v>
      </c>
    </row>
    <row r="13" spans="2:11" ht="13.5" customHeight="1" thickBot="1">
      <c r="B13" s="511">
        <v>1</v>
      </c>
      <c r="C13" s="511" t="s">
        <v>394</v>
      </c>
      <c r="D13" s="511" t="s">
        <v>393</v>
      </c>
      <c r="E13" s="510" t="s">
        <v>1140</v>
      </c>
      <c r="F13" s="640" t="s">
        <v>676</v>
      </c>
    </row>
    <row r="14" spans="2:11" ht="13.5" customHeight="1" thickBot="1">
      <c r="B14" s="511">
        <v>3</v>
      </c>
      <c r="C14" s="511" t="s">
        <v>392</v>
      </c>
      <c r="D14" s="511" t="s">
        <v>391</v>
      </c>
      <c r="E14" s="511" t="s">
        <v>587</v>
      </c>
      <c r="F14" s="640" t="s">
        <v>676</v>
      </c>
    </row>
    <row r="15" spans="2:11" ht="13.5" customHeight="1" thickBot="1">
      <c r="B15" s="511">
        <v>64</v>
      </c>
      <c r="C15" s="511" t="s">
        <v>389</v>
      </c>
      <c r="D15" s="511" t="s">
        <v>388</v>
      </c>
      <c r="E15" s="648" t="s">
        <v>587</v>
      </c>
      <c r="F15" s="640" t="s">
        <v>581</v>
      </c>
    </row>
    <row r="16" spans="2:11" ht="13.5" customHeight="1" thickBot="1">
      <c r="B16" s="511">
        <v>23</v>
      </c>
      <c r="C16" s="511" t="s">
        <v>387</v>
      </c>
      <c r="D16" s="511" t="s">
        <v>386</v>
      </c>
      <c r="E16" s="510" t="s">
        <v>1142</v>
      </c>
      <c r="F16" s="640" t="s">
        <v>581</v>
      </c>
    </row>
    <row r="17" spans="2:6" ht="16.5" customHeight="1" thickBot="1">
      <c r="B17" s="511">
        <v>9</v>
      </c>
      <c r="C17" s="511" t="s">
        <v>385</v>
      </c>
      <c r="D17" s="511" t="s">
        <v>384</v>
      </c>
      <c r="E17" s="510" t="s">
        <v>1142</v>
      </c>
      <c r="F17" s="640" t="s">
        <v>578</v>
      </c>
    </row>
    <row r="18" spans="2:6" ht="16.5" customHeight="1" thickBot="1">
      <c r="B18" s="511">
        <v>29</v>
      </c>
      <c r="C18" s="511" t="s">
        <v>383</v>
      </c>
      <c r="D18" s="511" t="s">
        <v>382</v>
      </c>
      <c r="E18" s="510" t="s">
        <v>586</v>
      </c>
      <c r="F18" s="640" t="s">
        <v>578</v>
      </c>
    </row>
    <row r="19" spans="2:6" ht="16.5" customHeight="1" thickBot="1">
      <c r="B19" s="511">
        <v>10</v>
      </c>
      <c r="C19" s="511" t="s">
        <v>381</v>
      </c>
      <c r="D19" s="511" t="s">
        <v>380</v>
      </c>
      <c r="E19" s="510" t="s">
        <v>586</v>
      </c>
      <c r="F19" s="640" t="s">
        <v>580</v>
      </c>
    </row>
    <row r="20" spans="2:6" ht="16.5" customHeight="1" thickBot="1">
      <c r="B20" s="511">
        <v>30</v>
      </c>
      <c r="C20" s="511" t="s">
        <v>379</v>
      </c>
      <c r="D20" s="511" t="s">
        <v>378</v>
      </c>
      <c r="E20" s="510" t="s">
        <v>588</v>
      </c>
      <c r="F20" s="640" t="s">
        <v>289</v>
      </c>
    </row>
    <row r="21" spans="2:6" ht="16.5" customHeight="1" thickBot="1">
      <c r="B21" s="511">
        <v>17</v>
      </c>
      <c r="C21" s="511" t="s">
        <v>377</v>
      </c>
      <c r="D21" s="511" t="s">
        <v>376</v>
      </c>
      <c r="E21" s="510" t="s">
        <v>1142</v>
      </c>
      <c r="F21" s="640" t="s">
        <v>581</v>
      </c>
    </row>
    <row r="22" spans="2:6" ht="16.5" customHeight="1" thickBot="1">
      <c r="B22" s="511">
        <v>4</v>
      </c>
      <c r="C22" s="511" t="s">
        <v>375</v>
      </c>
      <c r="D22" s="511" t="s">
        <v>374</v>
      </c>
      <c r="E22" s="510" t="s">
        <v>1140</v>
      </c>
      <c r="F22" s="640" t="s">
        <v>675</v>
      </c>
    </row>
    <row r="23" spans="2:6" ht="16.5" customHeight="1" thickBot="1">
      <c r="B23" s="511">
        <v>19</v>
      </c>
      <c r="C23" s="511" t="s">
        <v>373</v>
      </c>
      <c r="D23" s="511" t="s">
        <v>372</v>
      </c>
      <c r="E23" s="508" t="s">
        <v>586</v>
      </c>
      <c r="F23" s="640" t="s">
        <v>578</v>
      </c>
    </row>
    <row r="24" spans="2:6" ht="16.5" customHeight="1" thickBot="1">
      <c r="B24" s="1004">
        <v>88</v>
      </c>
      <c r="C24" s="1005" t="s">
        <v>677</v>
      </c>
      <c r="D24" s="1005" t="s">
        <v>678</v>
      </c>
      <c r="E24" s="1006" t="s">
        <v>1140</v>
      </c>
      <c r="F24" s="1007" t="s">
        <v>675</v>
      </c>
    </row>
    <row r="25" spans="2:6" ht="16.5" customHeight="1" thickBot="1">
      <c r="B25" s="511">
        <v>81</v>
      </c>
      <c r="C25" s="511" t="s">
        <v>371</v>
      </c>
      <c r="D25" s="511" t="s">
        <v>370</v>
      </c>
      <c r="E25" s="510" t="s">
        <v>587</v>
      </c>
      <c r="F25" s="640" t="s">
        <v>579</v>
      </c>
    </row>
    <row r="26" spans="2:6" ht="16.5" customHeight="1" thickBot="1">
      <c r="B26" s="511">
        <v>90</v>
      </c>
      <c r="C26" s="511" t="s">
        <v>369</v>
      </c>
      <c r="D26" s="511" t="s">
        <v>368</v>
      </c>
      <c r="E26" s="510" t="s">
        <v>587</v>
      </c>
      <c r="F26" s="640" t="s">
        <v>305</v>
      </c>
    </row>
    <row r="27" spans="2:6" ht="16.5" customHeight="1" thickBot="1">
      <c r="B27" s="511">
        <v>45</v>
      </c>
      <c r="C27" s="511" t="s">
        <v>367</v>
      </c>
      <c r="D27" s="511" t="s">
        <v>366</v>
      </c>
      <c r="E27" s="510" t="s">
        <v>308</v>
      </c>
      <c r="F27" s="640" t="s">
        <v>580</v>
      </c>
    </row>
    <row r="28" spans="2:6" ht="16.5" customHeight="1" thickBot="1">
      <c r="B28" s="511">
        <v>77</v>
      </c>
      <c r="C28" s="511" t="s">
        <v>365</v>
      </c>
      <c r="D28" s="511" t="s">
        <v>364</v>
      </c>
      <c r="E28" s="510" t="s">
        <v>1142</v>
      </c>
      <c r="F28" s="640" t="s">
        <v>581</v>
      </c>
    </row>
    <row r="29" spans="2:6" ht="16.5" customHeight="1" thickBot="1">
      <c r="B29" s="511">
        <v>21</v>
      </c>
      <c r="C29" s="511" t="s">
        <v>363</v>
      </c>
      <c r="D29" s="511" t="s">
        <v>362</v>
      </c>
      <c r="E29" s="510" t="s">
        <v>1140</v>
      </c>
      <c r="F29" s="640" t="s">
        <v>578</v>
      </c>
    </row>
    <row r="30" spans="2:6" ht="16.5" customHeight="1" thickBot="1">
      <c r="B30" s="511">
        <v>22</v>
      </c>
      <c r="C30" s="511" t="s">
        <v>361</v>
      </c>
      <c r="D30" s="511" t="s">
        <v>360</v>
      </c>
      <c r="E30" s="510" t="s">
        <v>1140</v>
      </c>
      <c r="F30" s="640" t="s">
        <v>581</v>
      </c>
    </row>
    <row r="31" spans="2:6" ht="16.5" customHeight="1" thickBot="1">
      <c r="B31" s="511">
        <v>18</v>
      </c>
      <c r="C31" s="511" t="s">
        <v>359</v>
      </c>
      <c r="D31" s="511" t="s">
        <v>358</v>
      </c>
      <c r="E31" s="510" t="s">
        <v>586</v>
      </c>
      <c r="F31" s="640" t="s">
        <v>580</v>
      </c>
    </row>
    <row r="32" spans="2:6" ht="16.5" customHeight="1" thickBot="1">
      <c r="B32" s="511">
        <v>61</v>
      </c>
      <c r="C32" s="511" t="s">
        <v>357</v>
      </c>
      <c r="D32" s="511" t="s">
        <v>356</v>
      </c>
      <c r="E32" s="510" t="s">
        <v>1142</v>
      </c>
      <c r="F32" s="640" t="s">
        <v>582</v>
      </c>
    </row>
    <row r="33" spans="2:6" ht="16.5" customHeight="1" thickBot="1">
      <c r="B33" s="511">
        <v>31</v>
      </c>
      <c r="C33" s="511" t="s">
        <v>355</v>
      </c>
      <c r="D33" s="511" t="s">
        <v>354</v>
      </c>
      <c r="E33" s="510" t="s">
        <v>1142</v>
      </c>
      <c r="F33" s="640" t="s">
        <v>581</v>
      </c>
    </row>
    <row r="34" spans="2:6" ht="16.5" thickBot="1">
      <c r="B34" s="511">
        <v>97</v>
      </c>
      <c r="C34" s="511" t="s">
        <v>353</v>
      </c>
      <c r="D34" s="511" t="s">
        <v>352</v>
      </c>
      <c r="E34" s="510" t="s">
        <v>426</v>
      </c>
      <c r="F34" s="640"/>
    </row>
    <row r="35" spans="2:6" ht="16.5" thickBot="1">
      <c r="B35" s="511">
        <v>4</v>
      </c>
      <c r="C35" s="511" t="s">
        <v>351</v>
      </c>
      <c r="D35" s="511" t="s">
        <v>350</v>
      </c>
      <c r="E35" s="510" t="s">
        <v>1140</v>
      </c>
      <c r="F35" s="640" t="s">
        <v>579</v>
      </c>
    </row>
    <row r="36" spans="2:6" ht="16.5" thickBot="1">
      <c r="B36" s="511">
        <v>33</v>
      </c>
      <c r="C36" s="511" t="s">
        <v>349</v>
      </c>
      <c r="D36" s="511" t="s">
        <v>348</v>
      </c>
      <c r="E36" s="510" t="s">
        <v>588</v>
      </c>
      <c r="F36" s="640" t="s">
        <v>289</v>
      </c>
    </row>
    <row r="37" spans="2:6" ht="16.5" thickBot="1">
      <c r="B37" s="511">
        <v>84</v>
      </c>
      <c r="C37" s="511" t="s">
        <v>1108</v>
      </c>
      <c r="D37" s="511" t="s">
        <v>1143</v>
      </c>
      <c r="E37" s="510" t="s">
        <v>587</v>
      </c>
      <c r="F37" s="640" t="s">
        <v>580</v>
      </c>
    </row>
    <row r="38" spans="2:6" ht="16.5" thickBot="1">
      <c r="B38" s="511">
        <v>55</v>
      </c>
      <c r="C38" s="511" t="s">
        <v>347</v>
      </c>
      <c r="D38" s="511" t="s">
        <v>346</v>
      </c>
      <c r="E38" s="510" t="s">
        <v>588</v>
      </c>
      <c r="F38" s="640" t="s">
        <v>289</v>
      </c>
    </row>
    <row r="39" spans="2:6" ht="16.5" thickBot="1">
      <c r="B39" s="511">
        <v>12</v>
      </c>
      <c r="C39" s="511" t="s">
        <v>345</v>
      </c>
      <c r="D39" s="511" t="s">
        <v>344</v>
      </c>
      <c r="E39" s="510" t="s">
        <v>1142</v>
      </c>
      <c r="F39" s="640" t="s">
        <v>580</v>
      </c>
    </row>
    <row r="40" spans="2:6" ht="16.5" thickBot="1">
      <c r="B40" s="511">
        <v>41</v>
      </c>
      <c r="C40" s="511" t="s">
        <v>343</v>
      </c>
      <c r="D40" s="511" t="s">
        <v>342</v>
      </c>
      <c r="E40" s="510" t="s">
        <v>308</v>
      </c>
      <c r="F40" s="640" t="s">
        <v>675</v>
      </c>
    </row>
    <row r="41" spans="2:6" ht="16.5" thickBot="1">
      <c r="B41" s="511">
        <v>63</v>
      </c>
      <c r="C41" s="511" t="s">
        <v>341</v>
      </c>
      <c r="D41" s="511" t="s">
        <v>340</v>
      </c>
      <c r="E41" s="510" t="s">
        <v>587</v>
      </c>
      <c r="F41" s="640" t="s">
        <v>675</v>
      </c>
    </row>
    <row r="42" spans="2:6" ht="16.5" thickBot="1">
      <c r="B42" s="511">
        <v>35</v>
      </c>
      <c r="C42" s="511" t="s">
        <v>339</v>
      </c>
      <c r="D42" s="511" t="s">
        <v>338</v>
      </c>
      <c r="E42" s="510" t="s">
        <v>587</v>
      </c>
      <c r="F42" s="640" t="s">
        <v>578</v>
      </c>
    </row>
    <row r="43" spans="2:6" ht="16.5" thickBot="1">
      <c r="B43" s="511">
        <v>36</v>
      </c>
      <c r="C43" s="511" t="s">
        <v>337</v>
      </c>
      <c r="D43" s="511" t="s">
        <v>336</v>
      </c>
      <c r="E43" s="510" t="s">
        <v>587</v>
      </c>
      <c r="F43" s="640" t="s">
        <v>578</v>
      </c>
    </row>
    <row r="44" spans="2:6" ht="16.5" thickBot="1">
      <c r="B44" s="511">
        <v>25</v>
      </c>
      <c r="C44" s="511" t="s">
        <v>335</v>
      </c>
      <c r="D44" s="511" t="s">
        <v>334</v>
      </c>
      <c r="E44" s="510" t="s">
        <v>1142</v>
      </c>
      <c r="F44" s="640" t="s">
        <v>305</v>
      </c>
    </row>
    <row r="45" spans="2:6" ht="16.5" thickBot="1">
      <c r="B45" s="511">
        <v>37</v>
      </c>
      <c r="C45" s="511" t="s">
        <v>333</v>
      </c>
      <c r="D45" s="511" t="s">
        <v>332</v>
      </c>
      <c r="E45" s="510" t="s">
        <v>308</v>
      </c>
      <c r="F45" s="640" t="s">
        <v>581</v>
      </c>
    </row>
    <row r="46" spans="2:6" ht="16.5" thickBot="1">
      <c r="B46" s="511">
        <v>5</v>
      </c>
      <c r="C46" s="511" t="s">
        <v>331</v>
      </c>
      <c r="D46" s="511" t="s">
        <v>330</v>
      </c>
      <c r="E46" s="510" t="s">
        <v>1140</v>
      </c>
      <c r="F46" s="640" t="s">
        <v>675</v>
      </c>
    </row>
    <row r="47" spans="2:6" ht="16.5" thickBot="1">
      <c r="B47" s="511">
        <v>38</v>
      </c>
      <c r="C47" s="511" t="s">
        <v>329</v>
      </c>
      <c r="D47" s="511" t="s">
        <v>328</v>
      </c>
      <c r="E47" s="510" t="s">
        <v>1140</v>
      </c>
      <c r="F47" s="640" t="s">
        <v>675</v>
      </c>
    </row>
    <row r="48" spans="2:6" ht="16.5" thickBot="1">
      <c r="B48" s="511">
        <v>39</v>
      </c>
      <c r="C48" s="511" t="s">
        <v>327</v>
      </c>
      <c r="D48" s="511" t="s">
        <v>326</v>
      </c>
      <c r="E48" s="510" t="s">
        <v>1140</v>
      </c>
      <c r="F48" s="640" t="s">
        <v>578</v>
      </c>
    </row>
    <row r="49" spans="2:11" ht="16.5" thickBot="1">
      <c r="B49" s="511">
        <v>40</v>
      </c>
      <c r="C49" s="511" t="s">
        <v>325</v>
      </c>
      <c r="D49" s="511" t="s">
        <v>324</v>
      </c>
      <c r="E49" s="510" t="s">
        <v>1142</v>
      </c>
      <c r="F49" s="640" t="s">
        <v>581</v>
      </c>
    </row>
    <row r="50" spans="2:11" ht="16.5" thickBot="1">
      <c r="B50" s="511"/>
      <c r="C50" s="511" t="s">
        <v>1144</v>
      </c>
      <c r="D50" s="511" t="s">
        <v>1145</v>
      </c>
      <c r="E50" s="510" t="s">
        <v>1142</v>
      </c>
      <c r="F50" s="640" t="s">
        <v>581</v>
      </c>
    </row>
    <row r="51" spans="2:11" ht="16.5" thickBot="1">
      <c r="B51" s="511">
        <v>92</v>
      </c>
      <c r="C51" s="511" t="s">
        <v>323</v>
      </c>
      <c r="D51" s="511" t="s">
        <v>322</v>
      </c>
      <c r="E51" s="510" t="s">
        <v>1142</v>
      </c>
      <c r="F51" s="640" t="s">
        <v>581</v>
      </c>
    </row>
    <row r="52" spans="2:11" ht="16.5" thickBot="1">
      <c r="B52" s="511">
        <v>32</v>
      </c>
      <c r="C52" s="511" t="s">
        <v>321</v>
      </c>
      <c r="D52" s="511" t="s">
        <v>320</v>
      </c>
      <c r="E52" s="510" t="s">
        <v>1142</v>
      </c>
      <c r="F52" s="640" t="s">
        <v>581</v>
      </c>
    </row>
    <row r="53" spans="2:11" ht="16.5" thickBot="1">
      <c r="B53" s="511">
        <v>47</v>
      </c>
      <c r="C53" s="511" t="s">
        <v>319</v>
      </c>
      <c r="D53" s="511" t="s">
        <v>318</v>
      </c>
      <c r="E53" s="510" t="s">
        <v>1142</v>
      </c>
      <c r="F53" s="640" t="s">
        <v>581</v>
      </c>
    </row>
    <row r="54" spans="2:11" ht="16.5" thickBot="1">
      <c r="B54" s="511">
        <v>42</v>
      </c>
      <c r="C54" s="511" t="s">
        <v>317</v>
      </c>
      <c r="D54" s="511" t="s">
        <v>316</v>
      </c>
      <c r="E54" s="510" t="s">
        <v>1140</v>
      </c>
      <c r="F54" s="640" t="s">
        <v>578</v>
      </c>
    </row>
    <row r="55" spans="2:11" ht="16.5" thickBot="1">
      <c r="B55" s="511">
        <v>80</v>
      </c>
      <c r="C55" s="511" t="s">
        <v>315</v>
      </c>
      <c r="D55" s="511" t="s">
        <v>314</v>
      </c>
      <c r="E55" s="510" t="s">
        <v>587</v>
      </c>
      <c r="F55" s="640" t="s">
        <v>579</v>
      </c>
    </row>
    <row r="56" spans="2:11" ht="16.5" thickBot="1">
      <c r="B56" s="511">
        <v>44</v>
      </c>
      <c r="C56" s="511" t="s">
        <v>313</v>
      </c>
      <c r="D56" s="511" t="s">
        <v>312</v>
      </c>
      <c r="E56" s="510" t="s">
        <v>588</v>
      </c>
      <c r="F56" s="640" t="s">
        <v>289</v>
      </c>
    </row>
    <row r="57" spans="2:11" ht="16.5" thickBot="1">
      <c r="B57" s="511">
        <v>65</v>
      </c>
      <c r="C57" s="511" t="s">
        <v>310</v>
      </c>
      <c r="D57" s="511" t="s">
        <v>309</v>
      </c>
      <c r="E57" s="510" t="s">
        <v>308</v>
      </c>
      <c r="F57" s="640" t="s">
        <v>581</v>
      </c>
    </row>
    <row r="58" spans="2:11" ht="16.5" thickBot="1">
      <c r="B58" s="511">
        <v>60</v>
      </c>
      <c r="C58" s="511" t="s">
        <v>307</v>
      </c>
      <c r="D58" s="511" t="s">
        <v>306</v>
      </c>
      <c r="E58" s="511" t="s">
        <v>308</v>
      </c>
      <c r="F58" s="649" t="s">
        <v>582</v>
      </c>
    </row>
    <row r="59" spans="2:11" ht="16.5" thickBot="1">
      <c r="B59" s="511">
        <v>6</v>
      </c>
      <c r="C59" s="511" t="s">
        <v>304</v>
      </c>
      <c r="D59" s="511" t="s">
        <v>303</v>
      </c>
      <c r="E59" s="511" t="s">
        <v>1140</v>
      </c>
      <c r="F59" s="649" t="s">
        <v>580</v>
      </c>
    </row>
    <row r="60" spans="2:11" ht="16.5" thickBot="1">
      <c r="B60" s="511">
        <v>75</v>
      </c>
      <c r="C60" s="511" t="s">
        <v>302</v>
      </c>
      <c r="D60" s="511" t="s">
        <v>301</v>
      </c>
      <c r="E60" s="511" t="s">
        <v>1140</v>
      </c>
      <c r="F60" s="649" t="s">
        <v>579</v>
      </c>
    </row>
    <row r="61" spans="2:11" ht="16.5" thickBot="1">
      <c r="B61" s="511">
        <v>8</v>
      </c>
      <c r="C61" s="508" t="s">
        <v>300</v>
      </c>
      <c r="D61" s="508" t="s">
        <v>299</v>
      </c>
      <c r="E61" s="508" t="s">
        <v>308</v>
      </c>
      <c r="F61" s="641" t="s">
        <v>578</v>
      </c>
      <c r="H61" s="509"/>
      <c r="I61" s="509"/>
    </row>
    <row r="62" spans="2:11" ht="16.5" thickBot="1">
      <c r="B62" s="511">
        <v>99</v>
      </c>
      <c r="C62" s="508" t="s">
        <v>298</v>
      </c>
      <c r="D62" s="508" t="s">
        <v>297</v>
      </c>
      <c r="E62" s="510" t="s">
        <v>426</v>
      </c>
      <c r="F62" s="650"/>
      <c r="J62" s="509"/>
      <c r="K62" s="509"/>
    </row>
    <row r="63" spans="2:11" s="509" customFormat="1" ht="16.5" thickBot="1">
      <c r="B63" s="511">
        <v>7</v>
      </c>
      <c r="C63" s="508" t="s">
        <v>296</v>
      </c>
      <c r="D63" s="508" t="s">
        <v>295</v>
      </c>
      <c r="E63" s="508" t="s">
        <v>587</v>
      </c>
      <c r="F63" s="650"/>
      <c r="H63" s="505"/>
      <c r="I63" s="505"/>
      <c r="J63" s="505"/>
      <c r="K63" s="505"/>
    </row>
    <row r="64" spans="2:11" ht="16.5" thickBot="1">
      <c r="B64" s="511">
        <v>46</v>
      </c>
      <c r="C64" s="508" t="s">
        <v>293</v>
      </c>
      <c r="D64" s="508" t="s">
        <v>292</v>
      </c>
      <c r="E64" s="508" t="s">
        <v>587</v>
      </c>
      <c r="F64" s="641" t="s">
        <v>581</v>
      </c>
    </row>
    <row r="65" spans="2:6" ht="16.5" thickBot="1">
      <c r="B65" s="511">
        <v>48</v>
      </c>
      <c r="C65" s="508" t="s">
        <v>291</v>
      </c>
      <c r="D65" s="508" t="s">
        <v>290</v>
      </c>
      <c r="E65" s="508" t="s">
        <v>587</v>
      </c>
      <c r="F65" s="641" t="s">
        <v>675</v>
      </c>
    </row>
    <row r="66" spans="2:6" ht="16.5" thickBot="1">
      <c r="B66" s="511"/>
      <c r="C66" s="508" t="s">
        <v>679</v>
      </c>
      <c r="D66" s="508" t="s">
        <v>436</v>
      </c>
      <c r="E66" s="648"/>
      <c r="F66" s="650" t="s">
        <v>578</v>
      </c>
    </row>
    <row r="67" spans="2:6" ht="16.5" thickBot="1">
      <c r="B67" s="646"/>
      <c r="C67" s="647" t="s">
        <v>680</v>
      </c>
      <c r="D67" s="647" t="s">
        <v>437</v>
      </c>
      <c r="E67" s="647"/>
      <c r="F67" s="640" t="s">
        <v>305</v>
      </c>
    </row>
    <row r="72" spans="2:6">
      <c r="C72" s="507"/>
      <c r="D72" s="506"/>
      <c r="E72" s="506"/>
      <c r="F72" s="506"/>
    </row>
  </sheetData>
  <mergeCells count="2">
    <mergeCell ref="H1:I1"/>
    <mergeCell ref="J1:K1"/>
  </mergeCells>
  <pageMargins left="0.7" right="0.7" top="0.75" bottom="0.75" header="0.3" footer="0.3"/>
  <pageSetup scale="54"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39997558519241921"/>
  </sheetPr>
  <dimension ref="B2:S182"/>
  <sheetViews>
    <sheetView topLeftCell="A16" zoomScale="75" zoomScaleNormal="75" zoomScaleSheetLayoutView="55" workbookViewId="0">
      <selection activeCell="B2" sqref="B2"/>
    </sheetView>
  </sheetViews>
  <sheetFormatPr defaultColWidth="9.140625" defaultRowHeight="14.25"/>
  <cols>
    <col min="1" max="1" width="9.140625" style="84"/>
    <col min="2" max="2" width="7" style="84" customWidth="1"/>
    <col min="3" max="3" width="36.42578125" style="84" customWidth="1"/>
    <col min="4" max="4" width="23" style="84" customWidth="1"/>
    <col min="5" max="5" width="17.28515625" style="84" customWidth="1"/>
    <col min="6" max="6" width="11" style="84" customWidth="1"/>
    <col min="7" max="7" width="14.7109375" style="84" customWidth="1"/>
    <col min="8" max="8" width="7" style="84" customWidth="1"/>
    <col min="9" max="9" width="32.85546875" style="84" customWidth="1"/>
    <col min="10" max="10" width="17" style="84" customWidth="1"/>
    <col min="11" max="11" width="11.85546875" style="84" customWidth="1"/>
    <col min="12" max="12" width="18.42578125" style="84" customWidth="1"/>
    <col min="13" max="13" width="10.85546875" style="85" customWidth="1"/>
    <col min="14" max="16384" width="9.140625" style="84"/>
  </cols>
  <sheetData>
    <row r="2" spans="2:13" s="245" customFormat="1" ht="33.75">
      <c r="B2" s="248" t="s">
        <v>108</v>
      </c>
      <c r="C2" s="247"/>
      <c r="D2" s="247"/>
      <c r="E2" s="247"/>
      <c r="G2" s="247"/>
      <c r="H2" s="246" t="s">
        <v>107</v>
      </c>
      <c r="K2" s="242"/>
      <c r="L2" s="242"/>
      <c r="M2" s="242"/>
    </row>
    <row r="3" spans="2:13" ht="20.25">
      <c r="B3" s="244" t="s">
        <v>106</v>
      </c>
      <c r="D3" s="872"/>
      <c r="E3" s="243"/>
      <c r="F3" s="243"/>
      <c r="G3" s="243"/>
      <c r="H3" s="243"/>
      <c r="I3" s="243"/>
      <c r="J3" s="243"/>
      <c r="K3" s="242"/>
      <c r="L3" s="242"/>
      <c r="M3" s="242"/>
    </row>
    <row r="4" spans="2:13" ht="15">
      <c r="B4" s="241"/>
      <c r="C4" s="241"/>
      <c r="D4" s="241"/>
      <c r="E4" s="241"/>
      <c r="F4" s="241"/>
      <c r="G4" s="241"/>
      <c r="H4" s="241"/>
      <c r="I4" s="241"/>
      <c r="J4" s="241"/>
      <c r="K4" s="241"/>
      <c r="L4" s="241"/>
      <c r="M4" s="240"/>
    </row>
    <row r="5" spans="2:13" ht="15">
      <c r="B5" s="182" t="s">
        <v>105</v>
      </c>
      <c r="D5" s="1247" t="s">
        <v>104</v>
      </c>
      <c r="E5" s="1247"/>
      <c r="F5" s="170"/>
      <c r="G5" s="170"/>
      <c r="H5" s="1236" t="s">
        <v>103</v>
      </c>
      <c r="I5" s="1237"/>
      <c r="J5" s="170"/>
      <c r="L5" s="1248" t="s">
        <v>102</v>
      </c>
      <c r="M5" s="1248"/>
    </row>
    <row r="6" spans="2:13" ht="15">
      <c r="E6" s="170"/>
      <c r="F6" s="170"/>
      <c r="G6" s="170"/>
      <c r="H6" s="1236" t="s">
        <v>101</v>
      </c>
      <c r="I6" s="1237"/>
      <c r="J6" s="1249"/>
      <c r="K6" s="1249"/>
      <c r="L6" s="1248" t="s">
        <v>100</v>
      </c>
      <c r="M6" s="1248"/>
    </row>
    <row r="7" spans="2:13" ht="15" customHeight="1">
      <c r="D7" s="662" t="s">
        <v>703</v>
      </c>
      <c r="E7" s="1250" t="s">
        <v>145</v>
      </c>
      <c r="F7" s="1250"/>
      <c r="G7" s="170"/>
      <c r="H7" s="1245" t="s">
        <v>99</v>
      </c>
      <c r="I7" s="1245"/>
      <c r="J7" s="170"/>
      <c r="L7" s="1246" t="s">
        <v>98</v>
      </c>
      <c r="M7" s="1246"/>
    </row>
    <row r="8" spans="2:13" ht="15">
      <c r="B8" s="182" t="s">
        <v>636</v>
      </c>
      <c r="D8" s="657" t="s">
        <v>699</v>
      </c>
      <c r="E8" s="1248"/>
      <c r="F8" s="1248"/>
      <c r="G8" s="170"/>
      <c r="H8" s="1245"/>
      <c r="I8" s="1245"/>
      <c r="J8" s="652"/>
      <c r="K8" s="652"/>
      <c r="L8" s="1246"/>
      <c r="M8" s="1246"/>
    </row>
    <row r="9" spans="2:13" ht="15">
      <c r="B9" s="182" t="s">
        <v>635</v>
      </c>
      <c r="D9" s="657" t="s">
        <v>700</v>
      </c>
      <c r="E9" s="1248"/>
      <c r="F9" s="1248"/>
      <c r="G9" s="170"/>
      <c r="H9" s="651"/>
      <c r="I9" s="655"/>
      <c r="J9" s="652"/>
      <c r="K9" s="652"/>
      <c r="L9" s="656"/>
      <c r="M9" s="656"/>
    </row>
    <row r="10" spans="2:13" ht="15">
      <c r="B10" s="182" t="s">
        <v>637</v>
      </c>
      <c r="D10" s="657" t="s">
        <v>700</v>
      </c>
      <c r="E10" s="1248"/>
      <c r="F10" s="1248"/>
      <c r="G10" s="170"/>
      <c r="H10" s="1236" t="s">
        <v>642</v>
      </c>
      <c r="I10" s="1237"/>
      <c r="J10" s="168"/>
      <c r="L10" s="237">
        <v>44</v>
      </c>
      <c r="M10" s="235" t="s">
        <v>97</v>
      </c>
    </row>
    <row r="11" spans="2:13" ht="15">
      <c r="B11" s="182" t="s">
        <v>638</v>
      </c>
      <c r="D11" s="657" t="s">
        <v>701</v>
      </c>
      <c r="E11" s="1248"/>
      <c r="F11" s="1248"/>
      <c r="G11" s="170"/>
      <c r="H11" s="1236" t="s">
        <v>557</v>
      </c>
      <c r="I11" s="1237"/>
      <c r="J11" s="168"/>
      <c r="L11" s="237">
        <v>42</v>
      </c>
      <c r="M11" s="235" t="s">
        <v>95</v>
      </c>
    </row>
    <row r="12" spans="2:13" ht="15">
      <c r="B12" s="182" t="s">
        <v>639</v>
      </c>
      <c r="D12" s="657" t="s">
        <v>702</v>
      </c>
      <c r="E12" s="1248"/>
      <c r="F12" s="1248"/>
      <c r="H12" s="1236" t="s">
        <v>641</v>
      </c>
      <c r="I12" s="1237"/>
      <c r="J12" s="168"/>
      <c r="L12" s="236">
        <v>40</v>
      </c>
      <c r="M12" s="235" t="s">
        <v>94</v>
      </c>
    </row>
    <row r="13" spans="2:13" ht="15">
      <c r="B13" s="182" t="s">
        <v>640</v>
      </c>
      <c r="D13" s="657" t="s">
        <v>699</v>
      </c>
      <c r="E13" s="1248"/>
      <c r="F13" s="1248"/>
      <c r="H13" s="653"/>
      <c r="I13" s="654"/>
      <c r="J13" s="168"/>
      <c r="L13" s="661"/>
      <c r="M13" s="235"/>
    </row>
    <row r="14" spans="2:13" ht="15">
      <c r="B14" s="182"/>
      <c r="H14" s="653"/>
      <c r="I14" s="654"/>
      <c r="J14" s="168"/>
      <c r="L14" s="661"/>
      <c r="M14" s="235"/>
    </row>
    <row r="15" spans="2:13" ht="15">
      <c r="B15" s="168" t="s">
        <v>96</v>
      </c>
      <c r="D15" s="239" t="s">
        <v>17</v>
      </c>
      <c r="F15" s="238"/>
      <c r="G15" s="238"/>
      <c r="M15" s="84"/>
    </row>
    <row r="16" spans="2:13" ht="15">
      <c r="B16" s="168" t="s">
        <v>96</v>
      </c>
      <c r="D16" s="239" t="s">
        <v>17</v>
      </c>
      <c r="F16" s="238"/>
      <c r="G16" s="238"/>
      <c r="M16" s="84"/>
    </row>
    <row r="17" spans="2:13">
      <c r="M17" s="84"/>
    </row>
    <row r="18" spans="2:13" ht="15">
      <c r="B18" s="234" t="s">
        <v>93</v>
      </c>
      <c r="C18" s="170"/>
      <c r="D18" s="1238"/>
      <c r="E18" s="1238"/>
      <c r="F18" s="170"/>
      <c r="G18" s="170"/>
      <c r="H18" s="170"/>
      <c r="I18" s="170"/>
      <c r="J18" s="170"/>
      <c r="K18" s="170"/>
      <c r="L18" s="170"/>
      <c r="M18" s="169"/>
    </row>
    <row r="19" spans="2:13">
      <c r="B19" s="1239" t="s">
        <v>92</v>
      </c>
      <c r="C19" s="1240"/>
      <c r="D19" s="1240"/>
      <c r="E19" s="1240"/>
      <c r="F19" s="1240"/>
      <c r="G19" s="1240"/>
      <c r="H19" s="1240"/>
      <c r="I19" s="1240"/>
      <c r="J19" s="1240"/>
      <c r="K19" s="1240"/>
      <c r="L19" s="1240"/>
      <c r="M19" s="1241"/>
    </row>
    <row r="20" spans="2:13">
      <c r="B20" s="170"/>
      <c r="C20" s="170"/>
      <c r="D20" s="170"/>
      <c r="E20" s="170"/>
      <c r="F20" s="170"/>
      <c r="G20" s="170"/>
      <c r="H20" s="170"/>
      <c r="I20" s="170"/>
      <c r="J20" s="170"/>
      <c r="K20" s="170"/>
      <c r="L20" s="170"/>
      <c r="M20" s="169"/>
    </row>
    <row r="21" spans="2:13" ht="15">
      <c r="B21" s="170"/>
      <c r="C21" s="182" t="str">
        <f>H10</f>
        <v>Proposed Fee (FY 2019-20):</v>
      </c>
      <c r="D21" s="170"/>
      <c r="E21" s="229">
        <f>L10</f>
        <v>44</v>
      </c>
      <c r="F21" s="229"/>
      <c r="G21" s="229"/>
      <c r="H21" s="182" t="s">
        <v>645</v>
      </c>
      <c r="J21" s="182"/>
      <c r="K21" s="170"/>
      <c r="L21" s="50">
        <f>E21-E22</f>
        <v>2</v>
      </c>
      <c r="M21" s="169"/>
    </row>
    <row r="22" spans="2:13" ht="15">
      <c r="B22" s="170"/>
      <c r="C22" s="182" t="str">
        <f>H11</f>
        <v>Proposed Fee (FY 2018-19):</v>
      </c>
      <c r="D22" s="170"/>
      <c r="E22" s="229">
        <f>L11</f>
        <v>42</v>
      </c>
      <c r="F22" s="229"/>
      <c r="G22" s="229"/>
      <c r="H22" s="182" t="s">
        <v>644</v>
      </c>
      <c r="J22" s="182"/>
      <c r="K22" s="170"/>
      <c r="L22" s="228">
        <f>L21/E22</f>
        <v>4.7619047619047616E-2</v>
      </c>
      <c r="M22" s="169"/>
    </row>
    <row r="23" spans="2:13" ht="15">
      <c r="B23" s="170"/>
      <c r="C23" s="182" t="str">
        <f>H12</f>
        <v>Current Fee    (FY 2017-18):</v>
      </c>
      <c r="D23" s="170"/>
      <c r="E23" s="229">
        <f>L12</f>
        <v>40</v>
      </c>
      <c r="F23" s="229"/>
      <c r="G23" s="229"/>
      <c r="H23" s="182" t="s">
        <v>558</v>
      </c>
      <c r="J23" s="182"/>
      <c r="K23" s="170"/>
      <c r="L23" s="50">
        <f>E22-E23</f>
        <v>2</v>
      </c>
      <c r="M23" s="169"/>
    </row>
    <row r="24" spans="2:13" ht="15">
      <c r="B24" s="170"/>
      <c r="C24" s="170"/>
      <c r="D24" s="170"/>
      <c r="E24" s="170"/>
      <c r="F24" s="170"/>
      <c r="G24" s="170"/>
      <c r="H24" s="182" t="s">
        <v>643</v>
      </c>
      <c r="J24" s="182"/>
      <c r="K24" s="170"/>
      <c r="L24" s="228">
        <f>L23/E23</f>
        <v>0.05</v>
      </c>
      <c r="M24" s="169"/>
    </row>
    <row r="25" spans="2:13" ht="15" thickBot="1">
      <c r="B25" s="233"/>
      <c r="C25" s="233"/>
      <c r="D25" s="233"/>
      <c r="E25" s="233"/>
      <c r="F25" s="233"/>
      <c r="G25" s="233"/>
      <c r="H25" s="233"/>
      <c r="I25" s="233"/>
      <c r="J25" s="233"/>
      <c r="K25" s="233"/>
      <c r="L25" s="233"/>
      <c r="M25" s="232"/>
    </row>
    <row r="26" spans="2:13" ht="15.75" thickTop="1">
      <c r="B26" s="170"/>
      <c r="C26" s="187" t="s">
        <v>91</v>
      </c>
      <c r="D26" s="170"/>
      <c r="E26" s="231">
        <v>38</v>
      </c>
      <c r="F26" s="229"/>
      <c r="G26" s="229"/>
      <c r="H26" s="187" t="s">
        <v>90</v>
      </c>
      <c r="J26" s="187"/>
      <c r="K26" s="170"/>
      <c r="L26" s="230" t="s">
        <v>89</v>
      </c>
      <c r="M26" s="169"/>
    </row>
    <row r="27" spans="2:13" ht="15">
      <c r="B27" s="170"/>
      <c r="C27" s="187" t="s">
        <v>88</v>
      </c>
      <c r="D27" s="170"/>
      <c r="E27" s="229">
        <f>E23-E26</f>
        <v>2</v>
      </c>
      <c r="F27" s="229"/>
      <c r="G27" s="229"/>
      <c r="H27" s="182" t="s">
        <v>87</v>
      </c>
      <c r="J27" s="182"/>
      <c r="K27" s="170"/>
      <c r="L27" s="228">
        <f>E27/E26</f>
        <v>5.2631578947368418E-2</v>
      </c>
      <c r="M27" s="169"/>
    </row>
    <row r="28" spans="2:13" ht="15" thickBot="1">
      <c r="B28" s="170"/>
      <c r="C28" s="170"/>
      <c r="D28" s="170"/>
      <c r="E28" s="170"/>
      <c r="F28" s="170"/>
      <c r="G28" s="170"/>
      <c r="H28" s="170"/>
      <c r="I28" s="170"/>
      <c r="J28" s="170"/>
      <c r="K28" s="170"/>
      <c r="L28" s="170"/>
      <c r="M28" s="169"/>
    </row>
    <row r="29" spans="2:13" ht="21" thickBot="1">
      <c r="B29" s="1242" t="s">
        <v>559</v>
      </c>
      <c r="C29" s="1243"/>
      <c r="D29" s="1243"/>
      <c r="E29" s="1243"/>
      <c r="F29" s="1243"/>
      <c r="G29" s="1243"/>
      <c r="H29" s="1243"/>
      <c r="I29" s="1243"/>
      <c r="J29" s="1243"/>
      <c r="K29" s="1243"/>
      <c r="L29" s="1243"/>
      <c r="M29" s="1244"/>
    </row>
    <row r="30" spans="2:13" ht="15.75" thickBot="1">
      <c r="B30" s="227"/>
      <c r="C30" s="1252" t="s">
        <v>84</v>
      </c>
      <c r="D30" s="1252"/>
      <c r="E30" s="1252"/>
      <c r="F30" s="226"/>
      <c r="G30" s="225"/>
      <c r="H30" s="170"/>
      <c r="I30" s="1252" t="s">
        <v>571</v>
      </c>
      <c r="J30" s="1252"/>
      <c r="K30" s="1252"/>
      <c r="L30" s="1252"/>
      <c r="M30" s="1253"/>
    </row>
    <row r="31" spans="2:13" ht="30.75" thickTop="1">
      <c r="B31" s="197" t="s">
        <v>83</v>
      </c>
      <c r="C31" s="182" t="s">
        <v>82</v>
      </c>
      <c r="D31" s="170"/>
      <c r="E31" s="170"/>
      <c r="F31" s="203"/>
      <c r="G31" s="202"/>
      <c r="H31" s="180" t="s">
        <v>16</v>
      </c>
      <c r="I31" s="182" t="s">
        <v>60</v>
      </c>
      <c r="J31" s="206"/>
      <c r="K31" s="170"/>
      <c r="L31" s="217" t="s">
        <v>569</v>
      </c>
      <c r="M31" s="216" t="s">
        <v>81</v>
      </c>
    </row>
    <row r="32" spans="2:13" ht="15">
      <c r="B32" s="184"/>
      <c r="C32" s="182" t="s">
        <v>80</v>
      </c>
      <c r="D32" s="170"/>
      <c r="E32" s="215">
        <v>5000</v>
      </c>
      <c r="F32" s="214"/>
      <c r="G32" s="213"/>
      <c r="H32" s="170"/>
      <c r="I32" s="201" t="s">
        <v>573</v>
      </c>
      <c r="J32" s="201"/>
      <c r="K32" s="170"/>
      <c r="L32" s="199">
        <f>G97*0.75</f>
        <v>313701.92307692312</v>
      </c>
      <c r="M32" s="198">
        <f>L32/$L$40</f>
        <v>0.59248161263960775</v>
      </c>
    </row>
    <row r="33" spans="2:13">
      <c r="B33" s="184"/>
      <c r="C33" s="170"/>
      <c r="D33" s="170"/>
      <c r="E33" s="212"/>
      <c r="F33" s="211"/>
      <c r="G33" s="210"/>
      <c r="H33" s="170"/>
      <c r="I33" s="201" t="s">
        <v>574</v>
      </c>
      <c r="J33" s="201"/>
      <c r="K33" s="170"/>
      <c r="L33" s="199">
        <f>G97*0.25</f>
        <v>104567.3076923077</v>
      </c>
      <c r="M33" s="198">
        <f>L33/$L$40</f>
        <v>0.19749387087986925</v>
      </c>
    </row>
    <row r="34" spans="2:13">
      <c r="B34" s="184"/>
      <c r="C34" s="170"/>
      <c r="D34" s="170"/>
      <c r="E34" s="212"/>
      <c r="F34" s="211"/>
      <c r="G34" s="210"/>
      <c r="H34" s="170"/>
      <c r="I34" s="201" t="s">
        <v>46</v>
      </c>
      <c r="J34" s="201"/>
      <c r="K34" s="170"/>
      <c r="L34" s="209">
        <f>C106</f>
        <v>15000</v>
      </c>
      <c r="M34" s="198">
        <f>L34/$L$40</f>
        <v>2.8330155271043312E-2</v>
      </c>
    </row>
    <row r="35" spans="2:13">
      <c r="B35" s="184"/>
      <c r="C35" s="170"/>
      <c r="D35" s="170"/>
      <c r="E35" s="170"/>
      <c r="F35" s="203"/>
      <c r="G35" s="202"/>
      <c r="H35" s="170"/>
      <c r="I35" s="201" t="s">
        <v>79</v>
      </c>
      <c r="J35" s="201"/>
      <c r="K35" s="170"/>
      <c r="L35" s="208">
        <f>C114</f>
        <v>0</v>
      </c>
      <c r="M35" s="198">
        <f>L35/$L$40</f>
        <v>0</v>
      </c>
    </row>
    <row r="36" spans="2:13">
      <c r="B36" s="184"/>
      <c r="C36" s="170"/>
      <c r="D36" s="170"/>
      <c r="E36" s="170"/>
      <c r="F36" s="203"/>
      <c r="G36" s="202"/>
      <c r="H36" s="170"/>
      <c r="I36" s="201" t="s">
        <v>78</v>
      </c>
      <c r="J36" s="201"/>
      <c r="K36" s="170"/>
      <c r="L36" s="208">
        <f>C122</f>
        <v>0</v>
      </c>
      <c r="M36" s="198">
        <f>L36/$L$40</f>
        <v>0</v>
      </c>
    </row>
    <row r="37" spans="2:13" ht="15">
      <c r="B37" s="197" t="s">
        <v>77</v>
      </c>
      <c r="C37" s="182" t="s">
        <v>76</v>
      </c>
      <c r="D37" s="170"/>
      <c r="E37" s="207">
        <f>L11</f>
        <v>42</v>
      </c>
      <c r="F37" s="194"/>
      <c r="G37" s="193"/>
      <c r="H37" s="180" t="s">
        <v>75</v>
      </c>
      <c r="I37" s="182" t="s">
        <v>40</v>
      </c>
      <c r="J37" s="206"/>
      <c r="K37" s="196" t="s">
        <v>39</v>
      </c>
      <c r="L37" s="170"/>
      <c r="M37" s="176"/>
    </row>
    <row r="38" spans="2:13">
      <c r="B38" s="224"/>
      <c r="C38" s="170"/>
      <c r="D38" s="170"/>
      <c r="E38" s="170"/>
      <c r="F38" s="203"/>
      <c r="G38" s="202"/>
      <c r="H38" s="170"/>
      <c r="I38" s="201" t="s">
        <v>74</v>
      </c>
      <c r="J38" s="201"/>
      <c r="K38" s="204">
        <f>B127</f>
        <v>0.2</v>
      </c>
      <c r="L38" s="199">
        <f>K38*($L$32+$L$33)</f>
        <v>83653.846153846171</v>
      </c>
      <c r="M38" s="198">
        <f>L38/$L$40</f>
        <v>0.15799509670389542</v>
      </c>
    </row>
    <row r="39" spans="2:13">
      <c r="B39" s="184"/>
      <c r="C39" s="170"/>
      <c r="D39" s="170"/>
      <c r="E39" s="170"/>
      <c r="F39" s="203"/>
      <c r="G39" s="202"/>
      <c r="H39" s="170"/>
      <c r="I39" s="201" t="s">
        <v>73</v>
      </c>
      <c r="J39" s="201"/>
      <c r="K39" s="200">
        <v>0.03</v>
      </c>
      <c r="L39" s="209">
        <f>K39*($L$32+$L$33)</f>
        <v>12548.076923076924</v>
      </c>
      <c r="M39" s="198">
        <f>L39/$L$40</f>
        <v>2.3699264505584308E-2</v>
      </c>
    </row>
    <row r="40" spans="2:13" ht="15">
      <c r="B40" s="197" t="s">
        <v>22</v>
      </c>
      <c r="C40" s="182" t="s">
        <v>575</v>
      </c>
      <c r="D40" s="170"/>
      <c r="E40" s="195">
        <f>E32*E37</f>
        <v>210000</v>
      </c>
      <c r="F40" s="194"/>
      <c r="G40" s="193"/>
      <c r="H40" s="180" t="s">
        <v>72</v>
      </c>
      <c r="I40" s="182" t="s">
        <v>576</v>
      </c>
      <c r="J40" s="182"/>
      <c r="K40" s="170"/>
      <c r="L40" s="192">
        <f>SUM(L32:L39)</f>
        <v>529471.15384615387</v>
      </c>
      <c r="M40" s="191">
        <f>L40/$L$40</f>
        <v>1</v>
      </c>
    </row>
    <row r="41" spans="2:13" ht="15" thickBot="1">
      <c r="B41" s="175"/>
      <c r="C41" s="173"/>
      <c r="D41" s="173"/>
      <c r="E41" s="173"/>
      <c r="F41" s="190"/>
      <c r="G41" s="173"/>
      <c r="H41" s="173"/>
      <c r="I41" s="173"/>
      <c r="J41" s="173"/>
      <c r="K41" s="173"/>
      <c r="L41" s="173"/>
      <c r="M41" s="171"/>
    </row>
    <row r="42" spans="2:13" ht="15">
      <c r="B42" s="180" t="s">
        <v>71</v>
      </c>
      <c r="C42" s="183" t="s">
        <v>649</v>
      </c>
      <c r="E42" s="189">
        <f>E40/L40</f>
        <v>0.39662217379460635</v>
      </c>
      <c r="M42" s="185"/>
    </row>
    <row r="43" spans="2:13" ht="15">
      <c r="B43" s="180" t="s">
        <v>70</v>
      </c>
      <c r="C43" s="183" t="s">
        <v>86</v>
      </c>
      <c r="E43" s="188">
        <f>L40/E32</f>
        <v>105.89423076923077</v>
      </c>
      <c r="M43" s="185"/>
    </row>
    <row r="44" spans="2:13" ht="15">
      <c r="B44" s="180" t="s">
        <v>68</v>
      </c>
      <c r="C44" s="183" t="s">
        <v>85</v>
      </c>
      <c r="E44" s="186">
        <f>E37-E43</f>
        <v>-63.894230769230774</v>
      </c>
      <c r="M44" s="185"/>
    </row>
    <row r="45" spans="2:13" ht="15">
      <c r="B45" s="197"/>
      <c r="C45" s="223"/>
      <c r="D45" s="170"/>
      <c r="E45" s="183"/>
      <c r="F45" s="183"/>
      <c r="G45" s="183"/>
      <c r="H45" s="182"/>
      <c r="I45" s="170"/>
      <c r="J45" s="170"/>
      <c r="K45" s="170"/>
      <c r="L45" s="222"/>
      <c r="M45" s="185"/>
    </row>
    <row r="46" spans="2:13" ht="15">
      <c r="B46" s="180" t="s">
        <v>66</v>
      </c>
      <c r="C46" s="182" t="s">
        <v>650</v>
      </c>
      <c r="D46" s="170"/>
      <c r="E46" s="170"/>
      <c r="F46" s="170"/>
      <c r="G46" s="170"/>
      <c r="H46" s="170"/>
      <c r="I46" s="170"/>
      <c r="J46" s="170"/>
      <c r="K46" s="170"/>
      <c r="L46" s="181">
        <f>L11*E32</f>
        <v>210000</v>
      </c>
      <c r="M46" s="176"/>
    </row>
    <row r="47" spans="2:13" ht="15">
      <c r="B47" s="180" t="s">
        <v>65</v>
      </c>
      <c r="C47" s="182" t="s">
        <v>651</v>
      </c>
      <c r="D47" s="170"/>
      <c r="E47" s="170"/>
      <c r="F47" s="170"/>
      <c r="G47" s="170"/>
      <c r="H47" s="170"/>
      <c r="I47" s="170"/>
      <c r="J47" s="170"/>
      <c r="K47" s="170"/>
      <c r="L47" s="181">
        <f>L12*E32</f>
        <v>200000</v>
      </c>
      <c r="M47" s="176"/>
    </row>
    <row r="48" spans="2:13" ht="15.75" thickBot="1">
      <c r="B48" s="180" t="s">
        <v>64</v>
      </c>
      <c r="C48" s="179" t="s">
        <v>652</v>
      </c>
      <c r="D48" s="178"/>
      <c r="E48" s="178"/>
      <c r="F48" s="178"/>
      <c r="G48" s="178"/>
      <c r="H48" s="178"/>
      <c r="I48" s="178"/>
      <c r="J48" s="178"/>
      <c r="K48" s="178"/>
      <c r="L48" s="177">
        <f>L46-L47</f>
        <v>10000</v>
      </c>
      <c r="M48" s="176"/>
    </row>
    <row r="49" spans="2:13" ht="18.75" thickTop="1" thickBot="1">
      <c r="B49" s="175"/>
      <c r="C49" s="174"/>
      <c r="D49" s="173"/>
      <c r="E49" s="173"/>
      <c r="F49" s="173"/>
      <c r="G49" s="173"/>
      <c r="H49" s="173"/>
      <c r="I49" s="173"/>
      <c r="J49" s="173"/>
      <c r="K49" s="173"/>
      <c r="L49" s="221"/>
      <c r="M49" s="171"/>
    </row>
    <row r="50" spans="2:13" ht="15.75" thickBot="1">
      <c r="C50" s="187"/>
      <c r="D50" s="170"/>
      <c r="E50" s="170"/>
      <c r="F50" s="170"/>
      <c r="G50" s="170"/>
      <c r="H50" s="170"/>
      <c r="I50" s="170"/>
      <c r="J50" s="170"/>
      <c r="K50" s="170"/>
      <c r="L50" s="220"/>
    </row>
    <row r="51" spans="2:13" ht="21" thickBot="1">
      <c r="B51" s="1242" t="s">
        <v>647</v>
      </c>
      <c r="C51" s="1243"/>
      <c r="D51" s="1243"/>
      <c r="E51" s="1243"/>
      <c r="F51" s="1243"/>
      <c r="G51" s="1243"/>
      <c r="H51" s="1243"/>
      <c r="I51" s="1243"/>
      <c r="J51" s="1243"/>
      <c r="K51" s="1243"/>
      <c r="L51" s="1243"/>
      <c r="M51" s="1244"/>
    </row>
    <row r="52" spans="2:13" ht="15.75" thickBot="1">
      <c r="B52" s="219"/>
      <c r="C52" s="1251" t="s">
        <v>84</v>
      </c>
      <c r="D52" s="1251"/>
      <c r="E52" s="1251"/>
      <c r="F52" s="170"/>
      <c r="G52" s="170"/>
      <c r="H52" s="218"/>
      <c r="I52" s="1252" t="s">
        <v>572</v>
      </c>
      <c r="J52" s="1252"/>
      <c r="K52" s="1252"/>
      <c r="L52" s="1252"/>
      <c r="M52" s="1253"/>
    </row>
    <row r="53" spans="2:13" ht="30.75" thickTop="1">
      <c r="B53" s="197" t="s">
        <v>83</v>
      </c>
      <c r="C53" s="182" t="s">
        <v>82</v>
      </c>
      <c r="D53" s="196"/>
      <c r="E53" s="170"/>
      <c r="F53" s="203"/>
      <c r="G53" s="202"/>
      <c r="H53" s="180" t="s">
        <v>16</v>
      </c>
      <c r="I53" s="182" t="s">
        <v>60</v>
      </c>
      <c r="J53" s="206"/>
      <c r="K53" s="170"/>
      <c r="L53" s="217" t="s">
        <v>570</v>
      </c>
      <c r="M53" s="216" t="s">
        <v>81</v>
      </c>
    </row>
    <row r="54" spans="2:13" ht="15">
      <c r="B54" s="184"/>
      <c r="C54" s="182" t="s">
        <v>80</v>
      </c>
      <c r="D54" s="170"/>
      <c r="E54" s="215">
        <v>5000</v>
      </c>
      <c r="F54" s="214"/>
      <c r="G54" s="213"/>
      <c r="H54" s="170"/>
      <c r="I54" s="201" t="s">
        <v>656</v>
      </c>
      <c r="J54" s="201"/>
      <c r="K54" s="170"/>
      <c r="L54" s="199">
        <f>'[10]Form 2C - Cost Recovery'!F144*0.75</f>
        <v>0</v>
      </c>
      <c r="M54" s="198" t="e">
        <f>L54/$L$62</f>
        <v>#DIV/0!</v>
      </c>
    </row>
    <row r="55" spans="2:13">
      <c r="B55" s="184"/>
      <c r="C55" s="170"/>
      <c r="D55" s="170"/>
      <c r="E55" s="212"/>
      <c r="F55" s="211"/>
      <c r="G55" s="210"/>
      <c r="H55" s="170"/>
      <c r="I55" s="201" t="s">
        <v>657</v>
      </c>
      <c r="J55" s="201"/>
      <c r="K55" s="170"/>
      <c r="L55" s="199">
        <f>'[10]Form 2C - Cost Recovery'!F145*0.25</f>
        <v>0</v>
      </c>
      <c r="M55" s="198" t="e">
        <f>L55/$L$62</f>
        <v>#DIV/0!</v>
      </c>
    </row>
    <row r="56" spans="2:13">
      <c r="B56" s="184"/>
      <c r="C56" s="170"/>
      <c r="D56" s="170"/>
      <c r="E56" s="212"/>
      <c r="F56" s="211"/>
      <c r="G56" s="210"/>
      <c r="H56" s="170"/>
      <c r="I56" s="201" t="s">
        <v>46</v>
      </c>
      <c r="J56" s="201"/>
      <c r="K56" s="170"/>
      <c r="L56" s="209">
        <f>'[10]Form 2C - Cost Recovery'!B153</f>
        <v>0</v>
      </c>
      <c r="M56" s="198" t="e">
        <f>L56/$L$62</f>
        <v>#DIV/0!</v>
      </c>
    </row>
    <row r="57" spans="2:13">
      <c r="B57" s="184"/>
      <c r="C57" s="170"/>
      <c r="D57" s="170"/>
      <c r="E57" s="170"/>
      <c r="F57" s="203"/>
      <c r="G57" s="202"/>
      <c r="H57" s="170"/>
      <c r="I57" s="201" t="s">
        <v>79</v>
      </c>
      <c r="J57" s="201"/>
      <c r="K57" s="170"/>
      <c r="L57" s="208">
        <f>'[10]Form 2C - Cost Recovery'!B161</f>
        <v>0</v>
      </c>
      <c r="M57" s="198" t="e">
        <f>L57/$L$62</f>
        <v>#DIV/0!</v>
      </c>
    </row>
    <row r="58" spans="2:13">
      <c r="B58" s="184"/>
      <c r="C58" s="170"/>
      <c r="D58" s="170"/>
      <c r="E58" s="170"/>
      <c r="F58" s="203"/>
      <c r="G58" s="202"/>
      <c r="H58" s="170"/>
      <c r="I58" s="201" t="s">
        <v>78</v>
      </c>
      <c r="J58" s="201"/>
      <c r="K58" s="170"/>
      <c r="L58" s="208">
        <f>'[10]Form 2C - Cost Recovery'!B169</f>
        <v>0</v>
      </c>
      <c r="M58" s="198">
        <f>L58/$L$40</f>
        <v>0</v>
      </c>
    </row>
    <row r="59" spans="2:13" ht="15">
      <c r="B59" s="197" t="s">
        <v>77</v>
      </c>
      <c r="C59" s="182" t="s">
        <v>76</v>
      </c>
      <c r="D59" s="196"/>
      <c r="E59" s="207">
        <f>L10</f>
        <v>44</v>
      </c>
      <c r="F59" s="194"/>
      <c r="G59" s="193"/>
      <c r="H59" s="180" t="s">
        <v>75</v>
      </c>
      <c r="I59" s="182" t="s">
        <v>40</v>
      </c>
      <c r="J59" s="206"/>
      <c r="K59" s="196" t="s">
        <v>39</v>
      </c>
      <c r="L59" s="170"/>
      <c r="M59" s="176"/>
    </row>
    <row r="60" spans="2:13">
      <c r="B60" s="184"/>
      <c r="C60" s="170"/>
      <c r="D60" s="205"/>
      <c r="E60" s="170"/>
      <c r="F60" s="203"/>
      <c r="G60" s="202"/>
      <c r="H60" s="170"/>
      <c r="I60" s="201" t="s">
        <v>74</v>
      </c>
      <c r="J60" s="201"/>
      <c r="K60" s="204">
        <f>B181</f>
        <v>0</v>
      </c>
      <c r="L60" s="199">
        <f>K60*($L$54+$L$55)</f>
        <v>0</v>
      </c>
      <c r="M60" s="198" t="e">
        <f>L60/$L$62</f>
        <v>#DIV/0!</v>
      </c>
    </row>
    <row r="61" spans="2:13">
      <c r="B61" s="184"/>
      <c r="C61" s="170"/>
      <c r="D61" s="170"/>
      <c r="E61" s="170"/>
      <c r="F61" s="203"/>
      <c r="G61" s="202"/>
      <c r="H61" s="170"/>
      <c r="I61" s="201" t="s">
        <v>73</v>
      </c>
      <c r="J61" s="201"/>
      <c r="K61" s="200">
        <v>0.03</v>
      </c>
      <c r="L61" s="199">
        <f>K61*($L$54+$L$55)</f>
        <v>0</v>
      </c>
      <c r="M61" s="198" t="e">
        <f>L61/$L$62</f>
        <v>#DIV/0!</v>
      </c>
    </row>
    <row r="62" spans="2:13" ht="15">
      <c r="B62" s="197" t="s">
        <v>22</v>
      </c>
      <c r="C62" s="182" t="s">
        <v>648</v>
      </c>
      <c r="D62" s="196"/>
      <c r="E62" s="195">
        <f>E54*E59</f>
        <v>220000</v>
      </c>
      <c r="F62" s="194"/>
      <c r="G62" s="193"/>
      <c r="H62" s="180" t="s">
        <v>72</v>
      </c>
      <c r="I62" s="182" t="s">
        <v>658</v>
      </c>
      <c r="J62" s="182"/>
      <c r="K62" s="170"/>
      <c r="L62" s="192">
        <f>SUM(L54:L61)</f>
        <v>0</v>
      </c>
      <c r="M62" s="191" t="e">
        <f>L62/$L$62</f>
        <v>#DIV/0!</v>
      </c>
    </row>
    <row r="63" spans="2:13" ht="15" thickBot="1">
      <c r="B63" s="175"/>
      <c r="C63" s="173"/>
      <c r="D63" s="173"/>
      <c r="E63" s="173"/>
      <c r="F63" s="190"/>
      <c r="G63" s="173"/>
      <c r="H63" s="173"/>
      <c r="I63" s="173"/>
      <c r="J63" s="173"/>
      <c r="K63" s="173"/>
      <c r="L63" s="173"/>
      <c r="M63" s="171"/>
    </row>
    <row r="64" spans="2:13" ht="15">
      <c r="B64" s="180" t="s">
        <v>71</v>
      </c>
      <c r="C64" s="187" t="s">
        <v>653</v>
      </c>
      <c r="D64" s="180"/>
      <c r="E64" s="189" t="e">
        <f>E62/L62</f>
        <v>#DIV/0!</v>
      </c>
      <c r="F64" s="170"/>
      <c r="G64" s="170"/>
      <c r="L64" s="170"/>
      <c r="M64" s="185"/>
    </row>
    <row r="65" spans="2:19" ht="15">
      <c r="B65" s="180" t="s">
        <v>70</v>
      </c>
      <c r="C65" s="187" t="s">
        <v>69</v>
      </c>
      <c r="D65" s="180"/>
      <c r="E65" s="188">
        <f>L62/E54</f>
        <v>0</v>
      </c>
      <c r="F65" s="170"/>
      <c r="G65" s="170"/>
      <c r="L65" s="170"/>
      <c r="M65" s="185"/>
    </row>
    <row r="66" spans="2:19" ht="15">
      <c r="B66" s="180" t="s">
        <v>68</v>
      </c>
      <c r="C66" s="187" t="s">
        <v>67</v>
      </c>
      <c r="D66" s="180"/>
      <c r="E66" s="186">
        <f>E59-E65</f>
        <v>44</v>
      </c>
      <c r="F66" s="170"/>
      <c r="G66" s="170"/>
      <c r="L66" s="170"/>
      <c r="M66" s="185"/>
    </row>
    <row r="67" spans="2:19" ht="15">
      <c r="B67" s="184"/>
      <c r="C67" s="170"/>
      <c r="D67" s="170"/>
      <c r="E67" s="183"/>
      <c r="F67" s="183"/>
      <c r="G67" s="183"/>
      <c r="H67" s="182"/>
      <c r="I67" s="170"/>
      <c r="J67" s="170"/>
      <c r="K67" s="170"/>
      <c r="L67" s="170"/>
      <c r="M67" s="176"/>
    </row>
    <row r="68" spans="2:19" ht="15">
      <c r="B68" s="180" t="s">
        <v>66</v>
      </c>
      <c r="C68" s="182" t="s">
        <v>654</v>
      </c>
      <c r="D68" s="170"/>
      <c r="E68" s="170"/>
      <c r="F68" s="170"/>
      <c r="G68" s="170"/>
      <c r="H68" s="170"/>
      <c r="I68" s="170"/>
      <c r="J68" s="170"/>
      <c r="K68" s="170"/>
      <c r="L68" s="181">
        <f>L10*E54</f>
        <v>220000</v>
      </c>
      <c r="M68" s="176"/>
    </row>
    <row r="69" spans="2:19" ht="15">
      <c r="B69" s="180" t="s">
        <v>65</v>
      </c>
      <c r="C69" s="182" t="s">
        <v>650</v>
      </c>
      <c r="D69" s="170"/>
      <c r="E69" s="170"/>
      <c r="F69" s="170"/>
      <c r="G69" s="170"/>
      <c r="H69" s="170"/>
      <c r="I69" s="170"/>
      <c r="J69" s="170"/>
      <c r="K69" s="170"/>
      <c r="L69" s="181">
        <f>L11*E32</f>
        <v>210000</v>
      </c>
      <c r="M69" s="176"/>
    </row>
    <row r="70" spans="2:19" ht="15.75" thickBot="1">
      <c r="B70" s="180" t="s">
        <v>64</v>
      </c>
      <c r="C70" s="179" t="s">
        <v>655</v>
      </c>
      <c r="D70" s="178"/>
      <c r="E70" s="178"/>
      <c r="F70" s="178"/>
      <c r="G70" s="178"/>
      <c r="H70" s="178"/>
      <c r="I70" s="178"/>
      <c r="J70" s="178"/>
      <c r="K70" s="178"/>
      <c r="L70" s="177">
        <f>L68-L69</f>
        <v>10000</v>
      </c>
      <c r="M70" s="176"/>
    </row>
    <row r="71" spans="2:19" ht="16.5" thickTop="1" thickBot="1">
      <c r="B71" s="175"/>
      <c r="C71" s="174"/>
      <c r="D71" s="173"/>
      <c r="E71" s="173"/>
      <c r="F71" s="173"/>
      <c r="G71" s="173"/>
      <c r="H71" s="173"/>
      <c r="I71" s="173"/>
      <c r="J71" s="173"/>
      <c r="K71" s="173"/>
      <c r="L71" s="172"/>
      <c r="M71" s="171"/>
    </row>
    <row r="72" spans="2:19" ht="19.5" customHeight="1">
      <c r="B72" s="170"/>
      <c r="D72" s="170"/>
      <c r="E72" s="170"/>
      <c r="F72" s="170"/>
      <c r="G72" s="170"/>
      <c r="H72" s="170"/>
      <c r="I72" s="170"/>
      <c r="J72" s="170"/>
      <c r="K72" s="170"/>
      <c r="L72" s="170"/>
      <c r="M72" s="169"/>
    </row>
    <row r="77" spans="2:19" ht="15">
      <c r="B77" s="168" t="s">
        <v>659</v>
      </c>
    </row>
    <row r="78" spans="2:19" ht="15" thickBot="1"/>
    <row r="79" spans="2:19" ht="21" thickBot="1">
      <c r="B79" s="160" t="s">
        <v>560</v>
      </c>
      <c r="C79" s="159"/>
      <c r="D79" s="159"/>
      <c r="E79" s="159"/>
      <c r="F79" s="159"/>
      <c r="G79" s="159"/>
      <c r="H79" s="159"/>
      <c r="I79" s="159"/>
      <c r="J79" s="159"/>
      <c r="K79" s="159"/>
      <c r="L79" s="158"/>
      <c r="M79" s="86"/>
      <c r="N79" s="86"/>
      <c r="O79" s="86"/>
      <c r="P79" s="86"/>
      <c r="Q79" s="86"/>
      <c r="R79" s="86"/>
      <c r="S79" s="86"/>
    </row>
    <row r="80" spans="2:19" ht="20.25">
      <c r="B80" s="157" t="s">
        <v>60</v>
      </c>
      <c r="C80" s="156"/>
      <c r="D80" s="155"/>
      <c r="E80" s="155"/>
      <c r="F80" s="155"/>
      <c r="G80" s="155"/>
      <c r="H80" s="155"/>
      <c r="I80" s="155"/>
      <c r="J80" s="155"/>
      <c r="K80" s="155"/>
      <c r="L80" s="155"/>
      <c r="M80" s="86"/>
      <c r="N80" s="86"/>
      <c r="O80" s="86"/>
      <c r="P80" s="86"/>
      <c r="Q80" s="86"/>
      <c r="R80" s="86"/>
      <c r="S80" s="86"/>
    </row>
    <row r="81" spans="2:19" ht="20.25">
      <c r="B81" s="102" t="s">
        <v>59</v>
      </c>
      <c r="C81" s="97"/>
      <c r="D81" s="97"/>
      <c r="E81" s="97"/>
      <c r="F81" s="97"/>
      <c r="G81" s="97"/>
      <c r="H81" s="86"/>
      <c r="I81" s="133"/>
      <c r="J81" s="133"/>
      <c r="K81" s="133"/>
      <c r="L81" s="133"/>
      <c r="M81" s="86"/>
      <c r="N81" s="86"/>
      <c r="O81" s="86"/>
      <c r="P81" s="86"/>
      <c r="Q81" s="86"/>
      <c r="R81" s="86"/>
      <c r="S81" s="86"/>
    </row>
    <row r="82" spans="2:19" ht="20.25">
      <c r="B82" s="87" t="s">
        <v>58</v>
      </c>
      <c r="C82" s="87"/>
      <c r="D82" s="87"/>
      <c r="E82" s="87"/>
      <c r="F82" s="87"/>
      <c r="G82" s="87"/>
      <c r="H82" s="103"/>
      <c r="I82" s="154"/>
      <c r="J82" s="133"/>
      <c r="K82" s="133"/>
      <c r="L82" s="133"/>
      <c r="M82" s="86"/>
      <c r="N82" s="86"/>
      <c r="O82" s="86"/>
      <c r="P82" s="86"/>
      <c r="Q82" s="86"/>
      <c r="R82" s="86"/>
      <c r="S82" s="86"/>
    </row>
    <row r="83" spans="2:19" ht="20.25">
      <c r="B83" s="87" t="s">
        <v>57</v>
      </c>
      <c r="C83" s="87"/>
      <c r="D83" s="87"/>
      <c r="E83" s="87"/>
      <c r="F83" s="87"/>
      <c r="G83" s="87"/>
      <c r="H83" s="103"/>
      <c r="I83" s="154"/>
      <c r="J83" s="133"/>
      <c r="K83" s="133"/>
      <c r="L83" s="133"/>
      <c r="M83" s="86"/>
      <c r="N83" s="86"/>
      <c r="O83" s="86"/>
      <c r="P83" s="86"/>
      <c r="Q83" s="86"/>
      <c r="R83" s="86"/>
      <c r="S83" s="86"/>
    </row>
    <row r="84" spans="2:19" ht="20.25">
      <c r="B84" s="101"/>
      <c r="C84" s="101"/>
      <c r="D84" s="101"/>
      <c r="E84" s="101"/>
      <c r="F84" s="101"/>
      <c r="G84" s="101"/>
      <c r="H84" s="100"/>
      <c r="I84" s="133"/>
      <c r="J84" s="133"/>
      <c r="K84" s="133"/>
      <c r="L84" s="133"/>
      <c r="M84" s="100"/>
      <c r="N84" s="100"/>
      <c r="O84" s="100"/>
      <c r="P84" s="100"/>
      <c r="Q84" s="100"/>
      <c r="R84" s="100"/>
      <c r="S84" s="100"/>
    </row>
    <row r="85" spans="2:19" ht="51">
      <c r="B85" s="132" t="s">
        <v>56</v>
      </c>
      <c r="C85" s="132" t="s">
        <v>51</v>
      </c>
      <c r="D85" s="153" t="s">
        <v>55</v>
      </c>
      <c r="E85" s="152"/>
      <c r="F85" s="151"/>
      <c r="G85" s="150"/>
      <c r="H85" s="131" t="s">
        <v>54</v>
      </c>
      <c r="I85" s="130"/>
      <c r="J85" s="130"/>
      <c r="K85" s="130"/>
      <c r="L85" s="130"/>
      <c r="M85" s="130"/>
      <c r="N85" s="130"/>
      <c r="O85" s="130"/>
      <c r="P85" s="130"/>
      <c r="Q85" s="130"/>
      <c r="R85" s="130"/>
      <c r="S85" s="130"/>
    </row>
    <row r="86" spans="2:19" ht="15">
      <c r="B86" s="149">
        <v>1234</v>
      </c>
      <c r="C86" s="149" t="s">
        <v>63</v>
      </c>
      <c r="D86" s="1257" t="s">
        <v>62</v>
      </c>
      <c r="E86" s="1258"/>
      <c r="F86" s="1258"/>
      <c r="G86" s="1259"/>
      <c r="H86" s="167">
        <v>1.2</v>
      </c>
      <c r="I86" s="86"/>
      <c r="J86" s="86"/>
      <c r="K86" s="86"/>
      <c r="L86" s="86"/>
      <c r="M86" s="86"/>
      <c r="N86" s="86"/>
      <c r="O86" s="86"/>
      <c r="P86" s="86"/>
      <c r="Q86" s="86"/>
      <c r="R86" s="86"/>
      <c r="S86" s="86"/>
    </row>
    <row r="87" spans="2:19" ht="15">
      <c r="B87" s="147"/>
      <c r="C87" s="147"/>
      <c r="D87" s="1269"/>
      <c r="E87" s="1270"/>
      <c r="F87" s="1270"/>
      <c r="G87" s="1271"/>
      <c r="H87" s="164"/>
      <c r="I87" s="86"/>
      <c r="J87" s="86"/>
      <c r="K87" s="86"/>
      <c r="L87" s="86"/>
      <c r="M87" s="86"/>
      <c r="N87" s="86"/>
      <c r="O87" s="86"/>
      <c r="P87" s="86"/>
      <c r="Q87" s="86"/>
      <c r="R87" s="86"/>
      <c r="S87" s="86"/>
    </row>
    <row r="88" spans="2:19" ht="15">
      <c r="B88" s="166"/>
      <c r="C88" s="165"/>
      <c r="D88" s="1269"/>
      <c r="E88" s="1270"/>
      <c r="F88" s="1270"/>
      <c r="G88" s="1271"/>
      <c r="H88" s="164"/>
      <c r="I88" s="86"/>
      <c r="J88" s="86"/>
      <c r="K88" s="86"/>
      <c r="L88" s="86"/>
      <c r="M88" s="86"/>
      <c r="N88" s="86"/>
      <c r="O88" s="86"/>
      <c r="P88" s="86"/>
      <c r="Q88" s="86"/>
      <c r="R88" s="86"/>
      <c r="S88" s="86"/>
    </row>
    <row r="89" spans="2:19" ht="15">
      <c r="B89" s="163"/>
      <c r="C89" s="162"/>
      <c r="D89" s="1260"/>
      <c r="E89" s="1261"/>
      <c r="F89" s="1261"/>
      <c r="G89" s="1262"/>
      <c r="H89" s="161"/>
      <c r="I89" s="86"/>
      <c r="J89" s="86"/>
      <c r="K89" s="86"/>
      <c r="L89" s="86"/>
      <c r="M89" s="86"/>
      <c r="N89" s="86"/>
      <c r="O89" s="86"/>
      <c r="P89" s="86"/>
      <c r="Q89" s="86"/>
      <c r="R89" s="86"/>
      <c r="S89" s="86"/>
    </row>
    <row r="90" spans="2:19" ht="15">
      <c r="B90" s="140"/>
      <c r="C90" s="139"/>
      <c r="D90" s="138"/>
      <c r="E90" s="138"/>
      <c r="F90" s="137"/>
      <c r="G90" s="137"/>
      <c r="H90" s="136"/>
      <c r="I90" s="135"/>
      <c r="J90" s="135"/>
      <c r="K90" s="134"/>
      <c r="L90" s="86"/>
      <c r="M90" s="86"/>
      <c r="N90" s="86"/>
      <c r="O90" s="86"/>
      <c r="P90" s="86"/>
      <c r="Q90" s="86"/>
      <c r="R90" s="86"/>
      <c r="S90" s="86"/>
    </row>
    <row r="91" spans="2:19" ht="20.25">
      <c r="B91" s="87" t="s">
        <v>53</v>
      </c>
      <c r="C91" s="87"/>
      <c r="D91" s="87"/>
      <c r="E91" s="87"/>
      <c r="F91" s="87"/>
      <c r="G91" s="87"/>
      <c r="H91" s="87"/>
      <c r="I91" s="87"/>
      <c r="J91" s="133"/>
      <c r="K91" s="133"/>
      <c r="L91" s="86"/>
      <c r="M91" s="86"/>
      <c r="N91" s="86"/>
      <c r="O91" s="86"/>
      <c r="P91" s="86"/>
      <c r="Q91" s="86"/>
      <c r="R91" s="86"/>
      <c r="S91" s="86"/>
    </row>
    <row r="92" spans="2:19" ht="38.25">
      <c r="B92" s="131" t="s">
        <v>52</v>
      </c>
      <c r="C92" s="131" t="s">
        <v>51</v>
      </c>
      <c r="D92" s="132" t="s">
        <v>50</v>
      </c>
      <c r="E92" s="131" t="s">
        <v>49</v>
      </c>
      <c r="F92" s="131" t="s">
        <v>48</v>
      </c>
      <c r="G92" s="131" t="s">
        <v>47</v>
      </c>
      <c r="H92" s="86"/>
      <c r="I92" s="86"/>
      <c r="J92" s="86"/>
      <c r="K92" s="86"/>
      <c r="L92" s="130"/>
      <c r="M92" s="130"/>
      <c r="N92" s="130"/>
      <c r="O92" s="130"/>
      <c r="P92" s="130"/>
      <c r="Q92" s="130"/>
      <c r="R92" s="130"/>
      <c r="S92" s="130"/>
    </row>
    <row r="93" spans="2:19">
      <c r="B93" s="129">
        <f t="shared" ref="B93:C96" si="0">B86</f>
        <v>1234</v>
      </c>
      <c r="C93" s="128" t="str">
        <f t="shared" si="0"/>
        <v>Test</v>
      </c>
      <c r="D93" s="127">
        <v>145000</v>
      </c>
      <c r="E93" s="126">
        <f>H86*'[10]Form 2C - Cost Recovery'!$D$25</f>
        <v>6000</v>
      </c>
      <c r="F93" s="125">
        <f>D93/2080</f>
        <v>69.711538461538467</v>
      </c>
      <c r="G93" s="124">
        <f>$E93*F93</f>
        <v>418269.23076923081</v>
      </c>
      <c r="H93" s="86"/>
      <c r="I93" s="86"/>
      <c r="J93" s="86"/>
      <c r="K93" s="86"/>
      <c r="L93" s="86"/>
      <c r="M93" s="86"/>
      <c r="N93" s="86"/>
      <c r="O93" s="86"/>
      <c r="P93" s="86"/>
      <c r="Q93" s="86"/>
      <c r="R93" s="86"/>
      <c r="S93" s="86"/>
    </row>
    <row r="94" spans="2:19">
      <c r="B94" s="119">
        <f t="shared" si="0"/>
        <v>0</v>
      </c>
      <c r="C94" s="123">
        <f t="shared" si="0"/>
        <v>0</v>
      </c>
      <c r="D94" s="122"/>
      <c r="E94" s="121">
        <f>H87*'[10]Form 2C - Cost Recovery'!$D$25</f>
        <v>0</v>
      </c>
      <c r="F94" s="115">
        <f>D94/2080</f>
        <v>0</v>
      </c>
      <c r="G94" s="120">
        <f>$E94*F94</f>
        <v>0</v>
      </c>
      <c r="H94" s="86"/>
      <c r="I94" s="86"/>
      <c r="J94" s="86"/>
      <c r="K94" s="86"/>
      <c r="L94" s="86"/>
      <c r="M94" s="86"/>
      <c r="N94" s="86"/>
      <c r="O94" s="86"/>
      <c r="P94" s="86"/>
      <c r="Q94" s="86"/>
      <c r="R94" s="86"/>
      <c r="S94" s="86"/>
    </row>
    <row r="95" spans="2:19">
      <c r="B95" s="119">
        <f t="shared" si="0"/>
        <v>0</v>
      </c>
      <c r="C95" s="123">
        <f t="shared" si="0"/>
        <v>0</v>
      </c>
      <c r="D95" s="122"/>
      <c r="E95" s="121">
        <f>H88*'[10]Form 2C - Cost Recovery'!$D$25</f>
        <v>0</v>
      </c>
      <c r="F95" s="115">
        <f>D95/2080</f>
        <v>0</v>
      </c>
      <c r="G95" s="120">
        <f>$E95*F95</f>
        <v>0</v>
      </c>
      <c r="H95" s="86"/>
      <c r="I95" s="86"/>
      <c r="J95" s="86"/>
      <c r="K95" s="86"/>
      <c r="L95" s="86"/>
      <c r="M95" s="86"/>
      <c r="N95" s="86"/>
      <c r="O95" s="86"/>
      <c r="P95" s="86"/>
      <c r="Q95" s="86"/>
      <c r="R95" s="86"/>
      <c r="S95" s="86"/>
    </row>
    <row r="96" spans="2:19">
      <c r="B96" s="119">
        <f t="shared" si="0"/>
        <v>0</v>
      </c>
      <c r="C96" s="118">
        <f t="shared" si="0"/>
        <v>0</v>
      </c>
      <c r="D96" s="117"/>
      <c r="E96" s="116">
        <f>H89*'[10]Form 2C - Cost Recovery'!$D$25</f>
        <v>0</v>
      </c>
      <c r="F96" s="115">
        <f>D96/2080</f>
        <v>0</v>
      </c>
      <c r="G96" s="114">
        <f>$E96*F96</f>
        <v>0</v>
      </c>
      <c r="H96" s="86"/>
      <c r="I96" s="86"/>
      <c r="J96" s="86"/>
      <c r="K96" s="86"/>
      <c r="L96" s="86"/>
      <c r="M96" s="86"/>
      <c r="N96" s="86"/>
      <c r="O96" s="86"/>
      <c r="P96" s="86"/>
      <c r="Q96" s="86"/>
      <c r="R96" s="86"/>
      <c r="S96" s="86"/>
    </row>
    <row r="97" spans="2:19">
      <c r="B97" s="113"/>
      <c r="C97" s="113"/>
      <c r="D97" s="86"/>
      <c r="E97" s="112"/>
      <c r="F97" s="111" t="s">
        <v>41</v>
      </c>
      <c r="G97" s="110">
        <f>SUM(G93:G96)</f>
        <v>418269.23076923081</v>
      </c>
      <c r="H97" s="86"/>
      <c r="I97" s="86"/>
      <c r="J97" s="86"/>
      <c r="K97" s="86"/>
      <c r="L97" s="86"/>
      <c r="M97" s="86"/>
      <c r="N97" s="86"/>
      <c r="O97" s="86"/>
      <c r="P97" s="86"/>
      <c r="Q97" s="86"/>
      <c r="R97" s="86"/>
      <c r="S97" s="86"/>
    </row>
    <row r="98" spans="2:19">
      <c r="B98" s="109"/>
      <c r="C98" s="108"/>
      <c r="D98" s="107"/>
      <c r="E98" s="106"/>
      <c r="F98" s="106"/>
      <c r="G98" s="105"/>
      <c r="H98" s="86"/>
      <c r="I98" s="86"/>
      <c r="J98" s="86"/>
      <c r="K98" s="86"/>
      <c r="L98" s="86"/>
      <c r="M98" s="86"/>
      <c r="N98" s="86"/>
      <c r="O98" s="86"/>
      <c r="P98" s="86"/>
      <c r="Q98" s="86"/>
      <c r="R98" s="86"/>
      <c r="S98" s="86"/>
    </row>
    <row r="99" spans="2:19">
      <c r="B99" s="86"/>
      <c r="C99" s="86"/>
      <c r="D99" s="86"/>
      <c r="E99" s="86"/>
      <c r="F99" s="86"/>
      <c r="G99" s="86"/>
      <c r="H99" s="86"/>
      <c r="I99" s="86"/>
      <c r="J99" s="86"/>
      <c r="K99" s="86"/>
      <c r="L99" s="86"/>
      <c r="M99" s="86"/>
      <c r="N99" s="86"/>
      <c r="O99" s="86"/>
      <c r="P99" s="86"/>
      <c r="Q99" s="86"/>
      <c r="R99" s="86"/>
      <c r="S99" s="86"/>
    </row>
    <row r="100" spans="2:19">
      <c r="B100" s="102" t="s">
        <v>46</v>
      </c>
      <c r="C100" s="97"/>
      <c r="D100" s="87" t="s">
        <v>43</v>
      </c>
      <c r="E100" s="87"/>
      <c r="F100" s="87"/>
      <c r="G100" s="87"/>
      <c r="H100" s="87"/>
      <c r="I100" s="103"/>
      <c r="J100" s="103"/>
      <c r="K100" s="103"/>
      <c r="L100" s="103"/>
      <c r="M100" s="103"/>
      <c r="N100" s="103"/>
      <c r="O100" s="103"/>
      <c r="P100" s="103"/>
      <c r="Q100" s="103"/>
      <c r="R100" s="103"/>
      <c r="S100" s="103"/>
    </row>
    <row r="101" spans="2:19">
      <c r="B101" s="102"/>
      <c r="C101" s="102" t="s">
        <v>42</v>
      </c>
      <c r="D101" s="102" t="s">
        <v>29</v>
      </c>
      <c r="E101" s="97"/>
      <c r="F101" s="97"/>
      <c r="G101" s="97"/>
      <c r="H101" s="86"/>
      <c r="I101" s="86"/>
      <c r="J101" s="86"/>
      <c r="K101" s="86"/>
      <c r="L101" s="86"/>
      <c r="M101" s="86"/>
      <c r="N101" s="86"/>
      <c r="O101" s="86"/>
      <c r="P101" s="86"/>
      <c r="Q101" s="86"/>
      <c r="R101" s="86"/>
      <c r="S101" s="86"/>
    </row>
    <row r="102" spans="2:19">
      <c r="B102" s="101">
        <v>1</v>
      </c>
      <c r="C102" s="86">
        <v>15000</v>
      </c>
      <c r="D102" s="86" t="s">
        <v>61</v>
      </c>
      <c r="E102" s="86"/>
      <c r="F102" s="86"/>
      <c r="G102" s="86"/>
      <c r="H102" s="86"/>
      <c r="I102" s="86"/>
      <c r="J102" s="86"/>
      <c r="K102" s="86"/>
      <c r="L102" s="86"/>
      <c r="M102" s="86"/>
      <c r="N102" s="86"/>
      <c r="O102" s="86"/>
      <c r="P102" s="86"/>
      <c r="Q102" s="86"/>
      <c r="R102" s="86"/>
      <c r="S102" s="86"/>
    </row>
    <row r="103" spans="2:19">
      <c r="B103" s="101">
        <v>2</v>
      </c>
      <c r="C103" s="101"/>
      <c r="D103" s="101"/>
      <c r="E103" s="101"/>
      <c r="F103" s="101"/>
      <c r="G103" s="101"/>
      <c r="H103" s="100"/>
      <c r="I103" s="86"/>
      <c r="J103" s="86"/>
      <c r="K103" s="86"/>
      <c r="L103" s="86"/>
      <c r="M103" s="86"/>
      <c r="N103" s="86"/>
      <c r="O103" s="86"/>
      <c r="P103" s="86"/>
      <c r="Q103" s="86"/>
      <c r="R103" s="86"/>
      <c r="S103" s="86"/>
    </row>
    <row r="104" spans="2:19">
      <c r="B104" s="101">
        <v>3</v>
      </c>
      <c r="C104" s="101"/>
      <c r="D104" s="101"/>
      <c r="E104" s="101"/>
      <c r="F104" s="101"/>
      <c r="G104" s="101"/>
      <c r="H104" s="100"/>
      <c r="I104" s="86"/>
      <c r="J104" s="86"/>
      <c r="K104" s="86"/>
      <c r="L104" s="86"/>
      <c r="M104" s="86"/>
      <c r="N104" s="86"/>
      <c r="O104" s="86"/>
      <c r="P104" s="86"/>
      <c r="Q104" s="86"/>
      <c r="R104" s="86"/>
      <c r="S104" s="86"/>
    </row>
    <row r="105" spans="2:19">
      <c r="B105" s="97"/>
      <c r="C105" s="97"/>
      <c r="D105" s="97"/>
      <c r="E105" s="97"/>
      <c r="F105" s="97"/>
      <c r="G105" s="97"/>
      <c r="H105" s="86"/>
      <c r="I105" s="86"/>
      <c r="J105" s="86"/>
      <c r="K105" s="86"/>
      <c r="L105" s="86"/>
      <c r="M105" s="86"/>
      <c r="N105" s="86"/>
      <c r="O105" s="86"/>
      <c r="P105" s="86"/>
      <c r="Q105" s="86"/>
      <c r="R105" s="86"/>
      <c r="S105" s="86"/>
    </row>
    <row r="106" spans="2:19">
      <c r="B106" s="99" t="s">
        <v>41</v>
      </c>
      <c r="C106" s="98">
        <f>SUM(C102:C104)</f>
        <v>15000</v>
      </c>
      <c r="D106" s="97"/>
      <c r="E106" s="97"/>
      <c r="F106" s="97"/>
      <c r="G106" s="97"/>
      <c r="H106" s="86"/>
      <c r="I106" s="86"/>
      <c r="J106" s="86"/>
      <c r="K106" s="86"/>
      <c r="L106" s="86"/>
      <c r="M106" s="86"/>
      <c r="N106" s="86"/>
      <c r="O106" s="86"/>
      <c r="P106" s="86"/>
      <c r="Q106" s="86"/>
      <c r="R106" s="86"/>
      <c r="S106" s="86"/>
    </row>
    <row r="107" spans="2:19">
      <c r="B107" s="97"/>
      <c r="C107" s="97"/>
      <c r="D107" s="97"/>
      <c r="E107" s="97"/>
      <c r="F107" s="97"/>
      <c r="G107" s="97"/>
      <c r="H107" s="86"/>
      <c r="I107" s="86"/>
      <c r="J107" s="86"/>
      <c r="K107" s="86"/>
      <c r="L107" s="86"/>
      <c r="M107" s="86"/>
      <c r="N107" s="86"/>
      <c r="O107" s="86"/>
      <c r="P107" s="86"/>
      <c r="Q107" s="86"/>
      <c r="R107" s="86"/>
      <c r="S107" s="86"/>
    </row>
    <row r="108" spans="2:19">
      <c r="B108" s="102" t="s">
        <v>45</v>
      </c>
      <c r="C108" s="97"/>
      <c r="D108" s="87" t="s">
        <v>43</v>
      </c>
      <c r="E108" s="87"/>
      <c r="F108" s="87"/>
      <c r="G108" s="87"/>
      <c r="H108" s="87"/>
      <c r="I108" s="103"/>
      <c r="J108" s="103"/>
      <c r="K108" s="103"/>
      <c r="L108" s="103"/>
      <c r="M108" s="103"/>
      <c r="N108" s="103"/>
      <c r="O108" s="103"/>
      <c r="P108" s="103"/>
      <c r="Q108" s="103"/>
      <c r="R108" s="103"/>
      <c r="S108" s="103"/>
    </row>
    <row r="109" spans="2:19">
      <c r="B109" s="102"/>
      <c r="C109" s="102" t="s">
        <v>42</v>
      </c>
      <c r="D109" s="102" t="s">
        <v>29</v>
      </c>
      <c r="E109" s="101"/>
      <c r="F109" s="101"/>
      <c r="G109" s="101"/>
      <c r="H109" s="86"/>
      <c r="I109" s="86"/>
      <c r="J109" s="86"/>
      <c r="K109" s="86"/>
      <c r="L109" s="86"/>
      <c r="M109" s="86"/>
      <c r="N109" s="86"/>
      <c r="O109" s="86"/>
      <c r="P109" s="86"/>
      <c r="Q109" s="86"/>
      <c r="R109" s="86"/>
      <c r="S109" s="86"/>
    </row>
    <row r="110" spans="2:19">
      <c r="B110" s="101">
        <v>1</v>
      </c>
      <c r="C110" s="86"/>
      <c r="D110" s="86"/>
      <c r="E110" s="86"/>
      <c r="F110" s="86"/>
      <c r="G110" s="86"/>
      <c r="H110" s="86"/>
      <c r="I110" s="86"/>
      <c r="J110" s="86"/>
      <c r="K110" s="86"/>
      <c r="L110" s="86"/>
      <c r="M110" s="86"/>
      <c r="N110" s="86"/>
      <c r="O110" s="86"/>
      <c r="P110" s="86"/>
      <c r="Q110" s="86"/>
      <c r="R110" s="86"/>
      <c r="S110" s="86"/>
    </row>
    <row r="111" spans="2:19">
      <c r="B111" s="101">
        <v>2</v>
      </c>
      <c r="C111" s="101"/>
      <c r="D111" s="101"/>
      <c r="E111" s="101"/>
      <c r="F111" s="101"/>
      <c r="G111" s="101"/>
      <c r="H111" s="100"/>
      <c r="I111" s="86"/>
      <c r="J111" s="86"/>
      <c r="K111" s="86"/>
      <c r="L111" s="86"/>
      <c r="M111" s="86"/>
      <c r="N111" s="86"/>
      <c r="O111" s="86"/>
      <c r="P111" s="86"/>
      <c r="Q111" s="86"/>
      <c r="R111" s="86"/>
      <c r="S111" s="86"/>
    </row>
    <row r="112" spans="2:19">
      <c r="B112" s="101">
        <v>3</v>
      </c>
      <c r="C112" s="101"/>
      <c r="D112" s="101"/>
      <c r="E112" s="101"/>
      <c r="F112" s="101"/>
      <c r="G112" s="101"/>
      <c r="H112" s="100"/>
      <c r="I112" s="86"/>
      <c r="J112" s="86"/>
      <c r="K112" s="86"/>
      <c r="L112" s="86"/>
      <c r="M112" s="86"/>
      <c r="N112" s="86"/>
      <c r="O112" s="86"/>
      <c r="P112" s="86"/>
      <c r="Q112" s="86"/>
      <c r="R112" s="86"/>
      <c r="S112" s="86"/>
    </row>
    <row r="113" spans="2:19">
      <c r="B113" s="97"/>
      <c r="C113" s="97"/>
      <c r="D113" s="97"/>
      <c r="E113" s="97"/>
      <c r="F113" s="97"/>
      <c r="G113" s="97"/>
      <c r="H113" s="86"/>
      <c r="I113" s="86"/>
      <c r="J113" s="86"/>
      <c r="K113" s="86"/>
      <c r="L113" s="86"/>
      <c r="M113" s="86"/>
      <c r="N113" s="86"/>
      <c r="O113" s="86"/>
      <c r="P113" s="86"/>
      <c r="Q113" s="86"/>
      <c r="R113" s="86"/>
      <c r="S113" s="86"/>
    </row>
    <row r="114" spans="2:19">
      <c r="B114" s="99" t="s">
        <v>41</v>
      </c>
      <c r="C114" s="98">
        <f>SUM(C110:C112)</f>
        <v>0</v>
      </c>
      <c r="D114" s="97"/>
      <c r="E114" s="97"/>
      <c r="F114" s="97"/>
      <c r="G114" s="97"/>
      <c r="H114" s="86"/>
      <c r="I114" s="86"/>
      <c r="J114" s="86"/>
      <c r="K114" s="86"/>
      <c r="L114" s="86"/>
      <c r="M114" s="86"/>
      <c r="N114" s="86"/>
      <c r="O114" s="86"/>
      <c r="P114" s="86"/>
      <c r="Q114" s="86"/>
      <c r="R114" s="86"/>
      <c r="S114" s="86"/>
    </row>
    <row r="115" spans="2:19">
      <c r="B115" s="102"/>
      <c r="C115" s="104"/>
      <c r="D115" s="97"/>
      <c r="E115" s="97"/>
      <c r="F115" s="97"/>
      <c r="G115" s="97"/>
      <c r="H115" s="86"/>
      <c r="I115" s="86"/>
      <c r="J115" s="86"/>
      <c r="K115" s="86"/>
      <c r="L115" s="86"/>
      <c r="M115" s="86"/>
      <c r="N115" s="86"/>
      <c r="O115" s="86"/>
      <c r="P115" s="86"/>
      <c r="Q115" s="86"/>
      <c r="R115" s="86"/>
      <c r="S115" s="86"/>
    </row>
    <row r="116" spans="2:19">
      <c r="B116" s="102" t="s">
        <v>44</v>
      </c>
      <c r="C116" s="97"/>
      <c r="D116" s="87" t="s">
        <v>43</v>
      </c>
      <c r="E116" s="87"/>
      <c r="F116" s="87"/>
      <c r="G116" s="87"/>
      <c r="H116" s="87"/>
      <c r="I116" s="103"/>
      <c r="J116" s="103"/>
      <c r="K116" s="103"/>
      <c r="L116" s="103"/>
      <c r="M116" s="103"/>
      <c r="N116" s="103"/>
      <c r="O116" s="103"/>
      <c r="P116" s="103"/>
      <c r="Q116" s="103"/>
      <c r="R116" s="103"/>
      <c r="S116" s="103"/>
    </row>
    <row r="117" spans="2:19">
      <c r="B117" s="102"/>
      <c r="C117" s="102" t="s">
        <v>42</v>
      </c>
      <c r="D117" s="102" t="s">
        <v>29</v>
      </c>
      <c r="E117" s="101"/>
      <c r="F117" s="101"/>
      <c r="G117" s="101"/>
      <c r="H117" s="86"/>
      <c r="I117" s="86"/>
      <c r="J117" s="86"/>
      <c r="K117" s="86"/>
      <c r="L117" s="86"/>
      <c r="M117" s="86"/>
      <c r="N117" s="86"/>
      <c r="O117" s="86"/>
      <c r="P117" s="86"/>
      <c r="Q117" s="86"/>
      <c r="R117" s="86"/>
      <c r="S117" s="86"/>
    </row>
    <row r="118" spans="2:19">
      <c r="B118" s="101">
        <v>1</v>
      </c>
      <c r="C118" s="86"/>
      <c r="D118" s="86"/>
      <c r="E118" s="86"/>
      <c r="F118" s="86"/>
      <c r="G118" s="86"/>
      <c r="H118" s="86"/>
      <c r="I118" s="86"/>
      <c r="J118" s="86"/>
      <c r="K118" s="86"/>
      <c r="L118" s="86"/>
      <c r="M118" s="86"/>
      <c r="N118" s="86"/>
      <c r="O118" s="86"/>
      <c r="P118" s="86"/>
      <c r="Q118" s="86"/>
      <c r="R118" s="86"/>
      <c r="S118" s="86"/>
    </row>
    <row r="119" spans="2:19">
      <c r="B119" s="101">
        <v>2</v>
      </c>
      <c r="C119" s="101"/>
      <c r="D119" s="101"/>
      <c r="E119" s="101"/>
      <c r="F119" s="101"/>
      <c r="G119" s="101"/>
      <c r="H119" s="100"/>
      <c r="I119" s="86"/>
      <c r="J119" s="86"/>
      <c r="K119" s="86"/>
      <c r="L119" s="86"/>
      <c r="M119" s="86"/>
      <c r="N119" s="86"/>
      <c r="O119" s="86"/>
      <c r="P119" s="86"/>
      <c r="Q119" s="86"/>
      <c r="R119" s="86"/>
      <c r="S119" s="86"/>
    </row>
    <row r="120" spans="2:19">
      <c r="B120" s="101">
        <v>3</v>
      </c>
      <c r="C120" s="101"/>
      <c r="D120" s="101"/>
      <c r="E120" s="101"/>
      <c r="F120" s="101"/>
      <c r="G120" s="101"/>
      <c r="H120" s="100"/>
      <c r="I120" s="86"/>
      <c r="J120" s="86"/>
      <c r="K120" s="86"/>
      <c r="L120" s="86"/>
      <c r="M120" s="86"/>
      <c r="N120" s="86"/>
      <c r="O120" s="86"/>
      <c r="P120" s="86"/>
      <c r="Q120" s="86"/>
      <c r="R120" s="86"/>
      <c r="S120" s="86"/>
    </row>
    <row r="121" spans="2:19">
      <c r="B121" s="97"/>
      <c r="C121" s="97"/>
      <c r="D121" s="97"/>
      <c r="E121" s="97"/>
      <c r="F121" s="97"/>
      <c r="G121" s="97"/>
      <c r="H121" s="86"/>
      <c r="I121" s="86"/>
      <c r="J121" s="86"/>
      <c r="K121" s="86"/>
      <c r="L121" s="86"/>
      <c r="M121" s="86"/>
      <c r="N121" s="86"/>
      <c r="O121" s="86"/>
      <c r="P121" s="86"/>
      <c r="Q121" s="86"/>
      <c r="R121" s="86"/>
      <c r="S121" s="86"/>
    </row>
    <row r="122" spans="2:19">
      <c r="B122" s="99" t="s">
        <v>41</v>
      </c>
      <c r="C122" s="98">
        <f>SUM(C118:C120)</f>
        <v>0</v>
      </c>
      <c r="D122" s="97"/>
      <c r="E122" s="97"/>
      <c r="F122" s="97"/>
      <c r="G122" s="97"/>
      <c r="H122" s="86"/>
      <c r="I122" s="86"/>
      <c r="J122" s="86"/>
      <c r="K122" s="86"/>
      <c r="L122" s="86"/>
      <c r="M122" s="86"/>
      <c r="N122" s="86"/>
      <c r="O122" s="86"/>
      <c r="P122" s="86"/>
      <c r="Q122" s="86"/>
      <c r="R122" s="86"/>
      <c r="S122" s="86"/>
    </row>
    <row r="123" spans="2:19" ht="15.75" thickBot="1">
      <c r="B123" s="97"/>
      <c r="C123" s="97"/>
      <c r="D123" s="97"/>
      <c r="E123" s="97"/>
      <c r="F123" s="97"/>
      <c r="G123" s="97"/>
      <c r="H123" s="90"/>
      <c r="I123" s="90"/>
      <c r="J123" s="86"/>
      <c r="K123" s="86"/>
      <c r="L123" s="86"/>
      <c r="M123" s="86"/>
      <c r="N123" s="86"/>
      <c r="O123" s="86"/>
      <c r="P123" s="86"/>
      <c r="Q123" s="86"/>
      <c r="R123" s="86"/>
      <c r="S123" s="86"/>
    </row>
    <row r="124" spans="2:19" ht="20.25">
      <c r="B124" s="96" t="s">
        <v>40</v>
      </c>
      <c r="C124" s="96"/>
      <c r="D124" s="95"/>
      <c r="E124" s="95"/>
      <c r="F124" s="94"/>
      <c r="G124" s="94"/>
      <c r="H124" s="90"/>
      <c r="I124" s="90"/>
      <c r="J124" s="90"/>
      <c r="K124" s="90"/>
      <c r="L124" s="90"/>
      <c r="M124" s="90"/>
      <c r="N124" s="90"/>
      <c r="O124" s="90"/>
      <c r="P124" s="90"/>
      <c r="Q124" s="90"/>
      <c r="R124" s="90"/>
      <c r="S124" s="90"/>
    </row>
    <row r="125" spans="2:19" ht="15">
      <c r="B125" s="93"/>
      <c r="C125" s="93"/>
      <c r="D125" s="90"/>
      <c r="E125" s="90"/>
      <c r="F125" s="92"/>
      <c r="G125" s="92"/>
      <c r="H125" s="90"/>
      <c r="I125" s="90"/>
      <c r="J125" s="90"/>
      <c r="K125" s="90"/>
      <c r="L125" s="90"/>
      <c r="M125" s="90"/>
      <c r="N125" s="90"/>
      <c r="O125" s="90"/>
      <c r="P125" s="90"/>
      <c r="Q125" s="90"/>
      <c r="R125" s="90"/>
      <c r="S125" s="90"/>
    </row>
    <row r="126" spans="2:19" ht="15">
      <c r="B126" s="91" t="s">
        <v>39</v>
      </c>
      <c r="C126" s="91" t="s">
        <v>38</v>
      </c>
      <c r="D126" s="90"/>
      <c r="E126" s="90"/>
      <c r="F126" s="90"/>
      <c r="G126" s="90"/>
      <c r="H126" s="86"/>
      <c r="I126" s="86"/>
      <c r="J126" s="86"/>
      <c r="K126" s="86"/>
      <c r="L126" s="90"/>
      <c r="M126" s="90"/>
      <c r="N126" s="90"/>
      <c r="O126" s="90"/>
      <c r="P126" s="90"/>
      <c r="Q126" s="90"/>
      <c r="R126" s="90"/>
      <c r="S126" s="90"/>
    </row>
    <row r="127" spans="2:19">
      <c r="B127" s="89">
        <v>0.2</v>
      </c>
      <c r="C127" s="88" t="s">
        <v>37</v>
      </c>
      <c r="D127" s="87"/>
      <c r="E127" s="87"/>
      <c r="F127" s="87"/>
      <c r="G127" s="87"/>
      <c r="H127" s="87"/>
      <c r="I127" s="86"/>
      <c r="J127" s="86"/>
      <c r="K127" s="86"/>
      <c r="L127" s="86"/>
      <c r="M127" s="86"/>
      <c r="N127" s="86"/>
      <c r="O127" s="86"/>
      <c r="P127" s="86"/>
      <c r="Q127" s="86"/>
      <c r="R127" s="86"/>
      <c r="S127" s="86"/>
    </row>
    <row r="132" spans="2:18" ht="15" thickBot="1"/>
    <row r="133" spans="2:18" ht="21" thickBot="1">
      <c r="B133" s="160" t="s">
        <v>646</v>
      </c>
      <c r="C133" s="159"/>
      <c r="D133" s="159"/>
      <c r="E133" s="159"/>
      <c r="F133" s="159"/>
      <c r="G133" s="159"/>
      <c r="H133" s="159"/>
      <c r="I133" s="159"/>
      <c r="J133" s="159"/>
      <c r="K133" s="159"/>
      <c r="L133" s="158"/>
      <c r="M133" s="86"/>
      <c r="N133" s="86"/>
      <c r="O133" s="86"/>
      <c r="P133" s="86"/>
      <c r="Q133" s="86"/>
      <c r="R133" s="86"/>
    </row>
    <row r="134" spans="2:18" ht="20.25">
      <c r="B134" s="157" t="s">
        <v>60</v>
      </c>
      <c r="C134" s="156"/>
      <c r="D134" s="155"/>
      <c r="E134" s="155"/>
      <c r="F134" s="155"/>
      <c r="G134" s="155"/>
      <c r="H134" s="155"/>
      <c r="I134" s="155"/>
      <c r="J134" s="155"/>
      <c r="K134" s="155"/>
      <c r="L134" s="155"/>
      <c r="M134" s="86"/>
      <c r="N134" s="86"/>
      <c r="O134" s="86"/>
      <c r="P134" s="86"/>
      <c r="Q134" s="86"/>
      <c r="R134" s="86"/>
    </row>
    <row r="135" spans="2:18" ht="20.25">
      <c r="B135" s="102" t="s">
        <v>59</v>
      </c>
      <c r="C135" s="97"/>
      <c r="D135" s="97"/>
      <c r="E135" s="97"/>
      <c r="F135" s="97"/>
      <c r="G135" s="97"/>
      <c r="H135" s="86"/>
      <c r="I135" s="133"/>
      <c r="J135" s="133"/>
      <c r="K135" s="133"/>
      <c r="L135" s="133"/>
      <c r="M135" s="86"/>
      <c r="N135" s="86"/>
      <c r="O135" s="86"/>
      <c r="P135" s="86"/>
      <c r="Q135" s="86"/>
      <c r="R135" s="86"/>
    </row>
    <row r="136" spans="2:18" ht="20.25">
      <c r="B136" s="87" t="s">
        <v>58</v>
      </c>
      <c r="C136" s="87"/>
      <c r="D136" s="87"/>
      <c r="E136" s="87"/>
      <c r="F136" s="87"/>
      <c r="G136" s="87"/>
      <c r="H136" s="103"/>
      <c r="I136" s="154"/>
      <c r="J136" s="133"/>
      <c r="K136" s="133"/>
      <c r="L136" s="133"/>
      <c r="M136" s="86"/>
      <c r="N136" s="86"/>
      <c r="O136" s="86"/>
      <c r="P136" s="86"/>
      <c r="Q136" s="86"/>
      <c r="R136" s="86"/>
    </row>
    <row r="137" spans="2:18" ht="20.25">
      <c r="B137" s="87" t="s">
        <v>57</v>
      </c>
      <c r="C137" s="87"/>
      <c r="D137" s="87"/>
      <c r="E137" s="87"/>
      <c r="F137" s="87"/>
      <c r="G137" s="87"/>
      <c r="H137" s="103"/>
      <c r="I137" s="154"/>
      <c r="J137" s="133"/>
      <c r="K137" s="133"/>
      <c r="L137" s="133"/>
      <c r="M137" s="86"/>
      <c r="N137" s="86"/>
      <c r="O137" s="86"/>
      <c r="P137" s="86"/>
      <c r="Q137" s="86"/>
      <c r="R137" s="86"/>
    </row>
    <row r="138" spans="2:18" ht="20.25">
      <c r="B138" s="101"/>
      <c r="C138" s="101"/>
      <c r="D138" s="101"/>
      <c r="E138" s="101"/>
      <c r="F138" s="101"/>
      <c r="G138" s="101"/>
      <c r="H138" s="100"/>
      <c r="I138" s="133"/>
      <c r="J138" s="133"/>
      <c r="K138" s="133"/>
      <c r="L138" s="133"/>
      <c r="M138" s="100"/>
      <c r="N138" s="100"/>
      <c r="O138" s="100"/>
      <c r="P138" s="100"/>
      <c r="Q138" s="100"/>
      <c r="R138" s="100"/>
    </row>
    <row r="139" spans="2:18" ht="51">
      <c r="B139" s="132" t="s">
        <v>56</v>
      </c>
      <c r="C139" s="132" t="s">
        <v>51</v>
      </c>
      <c r="D139" s="153" t="s">
        <v>55</v>
      </c>
      <c r="E139" s="152"/>
      <c r="F139" s="151"/>
      <c r="G139" s="150"/>
      <c r="H139" s="131" t="s">
        <v>54</v>
      </c>
      <c r="I139" s="130"/>
      <c r="J139" s="130"/>
      <c r="K139" s="130"/>
      <c r="L139" s="130"/>
      <c r="M139" s="130"/>
      <c r="N139" s="130"/>
      <c r="O139" s="130"/>
      <c r="P139" s="130"/>
      <c r="Q139" s="130"/>
      <c r="R139" s="130"/>
    </row>
    <row r="140" spans="2:18" ht="15">
      <c r="B140" s="149"/>
      <c r="C140" s="149"/>
      <c r="D140" s="1263"/>
      <c r="E140" s="1264"/>
      <c r="F140" s="1264"/>
      <c r="G140" s="1265"/>
      <c r="H140" s="148"/>
      <c r="I140" s="86"/>
      <c r="J140" s="86"/>
      <c r="K140" s="86"/>
      <c r="L140" s="86"/>
      <c r="M140" s="86"/>
      <c r="N140" s="86"/>
      <c r="O140" s="86"/>
      <c r="P140" s="86"/>
      <c r="Q140" s="86"/>
      <c r="R140" s="86"/>
    </row>
    <row r="141" spans="2:18" ht="15">
      <c r="B141" s="147"/>
      <c r="C141" s="147"/>
      <c r="D141" s="1266"/>
      <c r="E141" s="1267"/>
      <c r="F141" s="1267"/>
      <c r="G141" s="1268"/>
      <c r="H141" s="144"/>
      <c r="I141" s="86"/>
      <c r="J141" s="86"/>
      <c r="K141" s="86"/>
      <c r="L141" s="86"/>
      <c r="M141" s="86"/>
      <c r="N141" s="86"/>
      <c r="O141" s="86"/>
      <c r="P141" s="86"/>
      <c r="Q141" s="86"/>
      <c r="R141" s="86"/>
    </row>
    <row r="142" spans="2:18" ht="15">
      <c r="B142" s="146"/>
      <c r="C142" s="145"/>
      <c r="D142" s="1266"/>
      <c r="E142" s="1267"/>
      <c r="F142" s="1267"/>
      <c r="G142" s="1268"/>
      <c r="H142" s="144"/>
      <c r="I142" s="86"/>
      <c r="J142" s="86"/>
      <c r="K142" s="86"/>
      <c r="L142" s="86"/>
      <c r="M142" s="86"/>
      <c r="N142" s="86"/>
      <c r="O142" s="86"/>
      <c r="P142" s="86"/>
      <c r="Q142" s="86"/>
      <c r="R142" s="86"/>
    </row>
    <row r="143" spans="2:18" ht="15">
      <c r="B143" s="143"/>
      <c r="C143" s="142"/>
      <c r="D143" s="1254"/>
      <c r="E143" s="1255"/>
      <c r="F143" s="1255"/>
      <c r="G143" s="1256"/>
      <c r="H143" s="141"/>
      <c r="I143" s="86"/>
      <c r="J143" s="86"/>
      <c r="K143" s="86"/>
      <c r="L143" s="86"/>
      <c r="M143" s="86"/>
      <c r="N143" s="86"/>
      <c r="O143" s="86"/>
      <c r="P143" s="86"/>
      <c r="Q143" s="86"/>
      <c r="R143" s="86"/>
    </row>
    <row r="144" spans="2:18" ht="15">
      <c r="B144" s="140"/>
      <c r="C144" s="139"/>
      <c r="D144" s="138"/>
      <c r="E144" s="138"/>
      <c r="F144" s="137"/>
      <c r="G144" s="137"/>
      <c r="H144" s="136"/>
      <c r="I144" s="135"/>
      <c r="J144" s="135"/>
      <c r="K144" s="134"/>
      <c r="L144" s="86"/>
      <c r="M144" s="86"/>
      <c r="N144" s="86"/>
      <c r="O144" s="86"/>
      <c r="P144" s="86"/>
      <c r="Q144" s="86"/>
      <c r="R144" s="86"/>
    </row>
    <row r="145" spans="2:18" ht="20.25">
      <c r="B145" s="87" t="s">
        <v>53</v>
      </c>
      <c r="C145" s="87"/>
      <c r="D145" s="87"/>
      <c r="E145" s="87"/>
      <c r="F145" s="87"/>
      <c r="G145" s="87"/>
      <c r="H145" s="87"/>
      <c r="I145" s="87"/>
      <c r="J145" s="133"/>
      <c r="K145" s="133"/>
      <c r="L145" s="86"/>
      <c r="M145" s="86"/>
      <c r="N145" s="86"/>
      <c r="O145" s="86"/>
      <c r="P145" s="86"/>
      <c r="Q145" s="86"/>
      <c r="R145" s="86"/>
    </row>
    <row r="146" spans="2:18" ht="38.25">
      <c r="B146" s="131" t="s">
        <v>52</v>
      </c>
      <c r="C146" s="131" t="s">
        <v>51</v>
      </c>
      <c r="D146" s="132" t="s">
        <v>50</v>
      </c>
      <c r="E146" s="131" t="s">
        <v>49</v>
      </c>
      <c r="F146" s="131" t="s">
        <v>48</v>
      </c>
      <c r="G146" s="131" t="s">
        <v>47</v>
      </c>
      <c r="H146" s="86"/>
      <c r="I146" s="86"/>
      <c r="J146" s="86"/>
      <c r="K146" s="86"/>
      <c r="L146" s="130"/>
      <c r="M146" s="130"/>
      <c r="N146" s="130"/>
      <c r="O146" s="130"/>
      <c r="P146" s="130"/>
      <c r="Q146" s="130"/>
      <c r="R146" s="130"/>
    </row>
    <row r="147" spans="2:18">
      <c r="B147" s="129">
        <f t="shared" ref="B147:C150" si="1">B140</f>
        <v>0</v>
      </c>
      <c r="C147" s="128">
        <f t="shared" si="1"/>
        <v>0</v>
      </c>
      <c r="D147" s="127"/>
      <c r="E147" s="126">
        <f>H140*'[10]Form 2C - Cost Recovery'!$D$25</f>
        <v>0</v>
      </c>
      <c r="F147" s="125">
        <f>D147/2080</f>
        <v>0</v>
      </c>
      <c r="G147" s="124">
        <f>$E147*F147</f>
        <v>0</v>
      </c>
      <c r="H147" s="86"/>
      <c r="I147" s="86"/>
      <c r="J147" s="86"/>
      <c r="K147" s="86"/>
      <c r="L147" s="86"/>
      <c r="M147" s="86"/>
      <c r="N147" s="86"/>
      <c r="O147" s="86"/>
      <c r="P147" s="86"/>
      <c r="Q147" s="86"/>
      <c r="R147" s="86"/>
    </row>
    <row r="148" spans="2:18">
      <c r="B148" s="119">
        <f t="shared" si="1"/>
        <v>0</v>
      </c>
      <c r="C148" s="123">
        <f t="shared" si="1"/>
        <v>0</v>
      </c>
      <c r="D148" s="122"/>
      <c r="E148" s="121">
        <f>H141*'[10]Form 2C - Cost Recovery'!$D$25</f>
        <v>0</v>
      </c>
      <c r="F148" s="115">
        <f>D148/2080</f>
        <v>0</v>
      </c>
      <c r="G148" s="120">
        <f>$E148*F148</f>
        <v>0</v>
      </c>
      <c r="H148" s="86"/>
      <c r="I148" s="86"/>
      <c r="J148" s="86"/>
      <c r="K148" s="86"/>
      <c r="L148" s="86"/>
      <c r="M148" s="86"/>
      <c r="N148" s="86"/>
      <c r="O148" s="86"/>
      <c r="P148" s="86"/>
      <c r="Q148" s="86"/>
      <c r="R148" s="86"/>
    </row>
    <row r="149" spans="2:18">
      <c r="B149" s="119">
        <f t="shared" si="1"/>
        <v>0</v>
      </c>
      <c r="C149" s="123">
        <f t="shared" si="1"/>
        <v>0</v>
      </c>
      <c r="D149" s="122"/>
      <c r="E149" s="121">
        <f>H142*'[10]Form 2C - Cost Recovery'!$D$25</f>
        <v>0</v>
      </c>
      <c r="F149" s="115">
        <f>D149/2080</f>
        <v>0</v>
      </c>
      <c r="G149" s="120">
        <f>$E149*F149</f>
        <v>0</v>
      </c>
      <c r="H149" s="86"/>
      <c r="I149" s="86"/>
      <c r="J149" s="86"/>
      <c r="K149" s="86"/>
      <c r="L149" s="86"/>
      <c r="M149" s="86"/>
      <c r="N149" s="86"/>
      <c r="O149" s="86"/>
      <c r="P149" s="86"/>
      <c r="Q149" s="86"/>
      <c r="R149" s="86"/>
    </row>
    <row r="150" spans="2:18">
      <c r="B150" s="119">
        <f t="shared" si="1"/>
        <v>0</v>
      </c>
      <c r="C150" s="118">
        <f t="shared" si="1"/>
        <v>0</v>
      </c>
      <c r="D150" s="117"/>
      <c r="E150" s="116">
        <f>H143*'[10]Form 2C - Cost Recovery'!$D$25</f>
        <v>0</v>
      </c>
      <c r="F150" s="115">
        <f>D150/2080</f>
        <v>0</v>
      </c>
      <c r="G150" s="114">
        <f>$E150*F150</f>
        <v>0</v>
      </c>
      <c r="H150" s="86"/>
      <c r="I150" s="86"/>
      <c r="J150" s="86"/>
      <c r="K150" s="86"/>
      <c r="L150" s="86"/>
      <c r="M150" s="86"/>
      <c r="N150" s="86"/>
      <c r="O150" s="86"/>
      <c r="P150" s="86"/>
      <c r="Q150" s="86"/>
      <c r="R150" s="86"/>
    </row>
    <row r="151" spans="2:18">
      <c r="B151" s="113"/>
      <c r="C151" s="113"/>
      <c r="D151" s="86"/>
      <c r="E151" s="112"/>
      <c r="F151" s="111" t="s">
        <v>41</v>
      </c>
      <c r="G151" s="110">
        <f>SUM(G147:G150)</f>
        <v>0</v>
      </c>
      <c r="H151" s="86"/>
      <c r="I151" s="86"/>
      <c r="J151" s="86"/>
      <c r="K151" s="86"/>
      <c r="L151" s="86"/>
      <c r="M151" s="86"/>
      <c r="N151" s="86"/>
      <c r="O151" s="86"/>
      <c r="P151" s="86"/>
      <c r="Q151" s="86"/>
      <c r="R151" s="86"/>
    </row>
    <row r="152" spans="2:18">
      <c r="B152" s="109"/>
      <c r="C152" s="108"/>
      <c r="D152" s="107"/>
      <c r="E152" s="106"/>
      <c r="F152" s="106"/>
      <c r="G152" s="105"/>
      <c r="H152" s="86"/>
      <c r="I152" s="86"/>
      <c r="J152" s="86"/>
      <c r="K152" s="86"/>
      <c r="L152" s="86"/>
      <c r="M152" s="86"/>
      <c r="N152" s="86"/>
      <c r="O152" s="86"/>
      <c r="P152" s="86"/>
      <c r="Q152" s="86"/>
      <c r="R152" s="86"/>
    </row>
    <row r="153" spans="2:18">
      <c r="B153" s="86"/>
      <c r="C153" s="86"/>
      <c r="D153" s="86"/>
      <c r="E153" s="86"/>
      <c r="F153" s="86"/>
      <c r="G153" s="86"/>
      <c r="H153" s="86"/>
      <c r="I153" s="86"/>
      <c r="J153" s="86"/>
      <c r="K153" s="86"/>
      <c r="L153" s="86"/>
      <c r="M153" s="86"/>
      <c r="N153" s="86"/>
      <c r="O153" s="86"/>
      <c r="P153" s="86"/>
      <c r="Q153" s="86"/>
      <c r="R153" s="86"/>
    </row>
    <row r="154" spans="2:18">
      <c r="B154" s="102" t="s">
        <v>46</v>
      </c>
      <c r="C154" s="97"/>
      <c r="D154" s="87" t="s">
        <v>43</v>
      </c>
      <c r="E154" s="87"/>
      <c r="F154" s="87"/>
      <c r="G154" s="87"/>
      <c r="H154" s="87"/>
      <c r="I154" s="103"/>
      <c r="J154" s="103"/>
      <c r="K154" s="103"/>
      <c r="L154" s="103"/>
      <c r="M154" s="103"/>
      <c r="N154" s="103"/>
      <c r="O154" s="103"/>
      <c r="P154" s="103"/>
      <c r="Q154" s="103"/>
      <c r="R154" s="103"/>
    </row>
    <row r="155" spans="2:18">
      <c r="B155" s="102"/>
      <c r="C155" s="102" t="s">
        <v>42</v>
      </c>
      <c r="D155" s="102" t="s">
        <v>29</v>
      </c>
      <c r="E155" s="97"/>
      <c r="F155" s="97"/>
      <c r="G155" s="97"/>
      <c r="H155" s="86"/>
      <c r="I155" s="86"/>
      <c r="J155" s="86"/>
      <c r="K155" s="86"/>
      <c r="L155" s="86"/>
      <c r="M155" s="86"/>
      <c r="N155" s="86"/>
      <c r="O155" s="86"/>
      <c r="P155" s="86"/>
      <c r="Q155" s="86"/>
      <c r="R155" s="86"/>
    </row>
    <row r="156" spans="2:18">
      <c r="B156" s="101">
        <v>1</v>
      </c>
      <c r="C156" s="86"/>
      <c r="D156" s="86"/>
      <c r="E156" s="86"/>
      <c r="F156" s="86"/>
      <c r="G156" s="86"/>
      <c r="H156" s="86"/>
      <c r="I156" s="86"/>
      <c r="J156" s="86"/>
      <c r="K156" s="86"/>
      <c r="L156" s="86"/>
      <c r="M156" s="86"/>
      <c r="N156" s="86"/>
      <c r="O156" s="86"/>
      <c r="P156" s="86"/>
      <c r="Q156" s="86"/>
      <c r="R156" s="86"/>
    </row>
    <row r="157" spans="2:18">
      <c r="B157" s="101">
        <v>2</v>
      </c>
      <c r="C157" s="101"/>
      <c r="D157" s="101"/>
      <c r="E157" s="101"/>
      <c r="F157" s="101"/>
      <c r="G157" s="101"/>
      <c r="H157" s="100"/>
      <c r="I157" s="86"/>
      <c r="J157" s="86"/>
      <c r="K157" s="86"/>
      <c r="L157" s="86"/>
      <c r="M157" s="86"/>
      <c r="N157" s="86"/>
      <c r="O157" s="86"/>
      <c r="P157" s="86"/>
      <c r="Q157" s="86"/>
      <c r="R157" s="86"/>
    </row>
    <row r="158" spans="2:18">
      <c r="B158" s="101">
        <v>3</v>
      </c>
      <c r="C158" s="101"/>
      <c r="D158" s="101"/>
      <c r="E158" s="101"/>
      <c r="F158" s="101"/>
      <c r="G158" s="101"/>
      <c r="H158" s="100"/>
      <c r="I158" s="86"/>
      <c r="J158" s="86"/>
      <c r="K158" s="86"/>
      <c r="L158" s="86"/>
      <c r="M158" s="86"/>
      <c r="N158" s="86"/>
      <c r="O158" s="86"/>
      <c r="P158" s="86"/>
      <c r="Q158" s="86"/>
      <c r="R158" s="86"/>
    </row>
    <row r="159" spans="2:18">
      <c r="B159" s="97"/>
      <c r="C159" s="97"/>
      <c r="D159" s="97"/>
      <c r="E159" s="97"/>
      <c r="F159" s="97"/>
      <c r="G159" s="97"/>
      <c r="H159" s="86"/>
      <c r="I159" s="86"/>
      <c r="J159" s="86"/>
      <c r="K159" s="86"/>
      <c r="L159" s="86"/>
      <c r="M159" s="86"/>
      <c r="N159" s="86"/>
      <c r="O159" s="86"/>
      <c r="P159" s="86"/>
      <c r="Q159" s="86"/>
      <c r="R159" s="86"/>
    </row>
    <row r="160" spans="2:18">
      <c r="B160" s="99" t="s">
        <v>41</v>
      </c>
      <c r="C160" s="98">
        <f>SUM(C156:C158)</f>
        <v>0</v>
      </c>
      <c r="D160" s="97"/>
      <c r="E160" s="97"/>
      <c r="F160" s="97"/>
      <c r="G160" s="97"/>
      <c r="H160" s="86"/>
      <c r="I160" s="86"/>
      <c r="J160" s="86"/>
      <c r="K160" s="86"/>
      <c r="L160" s="86"/>
      <c r="M160" s="86"/>
      <c r="N160" s="86"/>
      <c r="O160" s="86"/>
      <c r="P160" s="86"/>
      <c r="Q160" s="86"/>
      <c r="R160" s="86"/>
    </row>
    <row r="161" spans="2:18">
      <c r="B161" s="97"/>
      <c r="C161" s="97"/>
      <c r="D161" s="97"/>
      <c r="E161" s="97"/>
      <c r="F161" s="97"/>
      <c r="G161" s="97"/>
      <c r="H161" s="86"/>
      <c r="I161" s="86"/>
      <c r="J161" s="86"/>
      <c r="K161" s="86"/>
      <c r="L161" s="86"/>
      <c r="M161" s="86"/>
      <c r="N161" s="86"/>
      <c r="O161" s="86"/>
      <c r="P161" s="86"/>
      <c r="Q161" s="86"/>
      <c r="R161" s="86"/>
    </row>
    <row r="162" spans="2:18">
      <c r="B162" s="102" t="s">
        <v>45</v>
      </c>
      <c r="C162" s="97"/>
      <c r="D162" s="87" t="s">
        <v>43</v>
      </c>
      <c r="E162" s="87"/>
      <c r="F162" s="87"/>
      <c r="G162" s="87"/>
      <c r="H162" s="87"/>
      <c r="I162" s="103"/>
      <c r="J162" s="103"/>
      <c r="K162" s="103"/>
      <c r="L162" s="103"/>
      <c r="M162" s="103"/>
      <c r="N162" s="103"/>
      <c r="O162" s="103"/>
      <c r="P162" s="103"/>
      <c r="Q162" s="103"/>
      <c r="R162" s="103"/>
    </row>
    <row r="163" spans="2:18">
      <c r="B163" s="102"/>
      <c r="C163" s="102" t="s">
        <v>42</v>
      </c>
      <c r="D163" s="102" t="s">
        <v>29</v>
      </c>
      <c r="E163" s="101"/>
      <c r="F163" s="101"/>
      <c r="G163" s="101"/>
      <c r="H163" s="86"/>
      <c r="I163" s="86"/>
      <c r="J163" s="86"/>
      <c r="K163" s="86"/>
      <c r="L163" s="86"/>
      <c r="M163" s="86"/>
      <c r="N163" s="86"/>
      <c r="O163" s="86"/>
      <c r="P163" s="86"/>
      <c r="Q163" s="86"/>
      <c r="R163" s="86"/>
    </row>
    <row r="164" spans="2:18">
      <c r="B164" s="101">
        <v>1</v>
      </c>
      <c r="C164" s="86"/>
      <c r="D164" s="86"/>
      <c r="E164" s="86"/>
      <c r="F164" s="86"/>
      <c r="G164" s="86"/>
      <c r="H164" s="86"/>
      <c r="I164" s="86"/>
      <c r="J164" s="86"/>
      <c r="K164" s="86"/>
      <c r="L164" s="86"/>
      <c r="M164" s="86"/>
      <c r="N164" s="86"/>
      <c r="O164" s="86"/>
      <c r="P164" s="86"/>
      <c r="Q164" s="86"/>
      <c r="R164" s="86"/>
    </row>
    <row r="165" spans="2:18">
      <c r="B165" s="101">
        <v>2</v>
      </c>
      <c r="C165" s="101"/>
      <c r="D165" s="101"/>
      <c r="E165" s="101"/>
      <c r="F165" s="101"/>
      <c r="G165" s="101"/>
      <c r="H165" s="100"/>
      <c r="I165" s="86"/>
      <c r="J165" s="86"/>
      <c r="K165" s="86"/>
      <c r="L165" s="86"/>
      <c r="M165" s="86"/>
      <c r="N165" s="86"/>
      <c r="O165" s="86"/>
      <c r="P165" s="86"/>
      <c r="Q165" s="86"/>
      <c r="R165" s="86"/>
    </row>
    <row r="166" spans="2:18">
      <c r="B166" s="101">
        <v>3</v>
      </c>
      <c r="C166" s="101"/>
      <c r="D166" s="101"/>
      <c r="E166" s="101"/>
      <c r="F166" s="101"/>
      <c r="G166" s="101"/>
      <c r="H166" s="100"/>
      <c r="I166" s="86"/>
      <c r="J166" s="86"/>
      <c r="K166" s="86"/>
      <c r="L166" s="86"/>
      <c r="M166" s="86"/>
      <c r="N166" s="86"/>
      <c r="O166" s="86"/>
      <c r="P166" s="86"/>
      <c r="Q166" s="86"/>
      <c r="R166" s="86"/>
    </row>
    <row r="167" spans="2:18">
      <c r="B167" s="97"/>
      <c r="C167" s="97"/>
      <c r="D167" s="97"/>
      <c r="E167" s="97"/>
      <c r="F167" s="97"/>
      <c r="G167" s="97"/>
      <c r="H167" s="86"/>
      <c r="I167" s="86"/>
      <c r="J167" s="86"/>
      <c r="K167" s="86"/>
      <c r="L167" s="86"/>
      <c r="M167" s="86"/>
      <c r="N167" s="86"/>
      <c r="O167" s="86"/>
      <c r="P167" s="86"/>
      <c r="Q167" s="86"/>
      <c r="R167" s="86"/>
    </row>
    <row r="168" spans="2:18">
      <c r="B168" s="99" t="s">
        <v>41</v>
      </c>
      <c r="C168" s="98">
        <f>SUM(C164:C166)</f>
        <v>0</v>
      </c>
      <c r="D168" s="97"/>
      <c r="E168" s="97"/>
      <c r="F168" s="97"/>
      <c r="G168" s="97"/>
      <c r="H168" s="86"/>
      <c r="I168" s="86"/>
      <c r="J168" s="86"/>
      <c r="K168" s="86"/>
      <c r="L168" s="86"/>
      <c r="M168" s="86"/>
      <c r="N168" s="86"/>
      <c r="O168" s="86"/>
      <c r="P168" s="86"/>
      <c r="Q168" s="86"/>
      <c r="R168" s="86"/>
    </row>
    <row r="169" spans="2:18">
      <c r="B169" s="102"/>
      <c r="C169" s="104"/>
      <c r="D169" s="97"/>
      <c r="E169" s="97"/>
      <c r="F169" s="97"/>
      <c r="G169" s="97"/>
      <c r="H169" s="86"/>
      <c r="I169" s="86"/>
      <c r="J169" s="86"/>
      <c r="K169" s="86"/>
      <c r="L169" s="86"/>
      <c r="M169" s="86"/>
      <c r="N169" s="86"/>
      <c r="O169" s="86"/>
      <c r="P169" s="86"/>
      <c r="Q169" s="86"/>
      <c r="R169" s="86"/>
    </row>
    <row r="170" spans="2:18">
      <c r="B170" s="102" t="s">
        <v>44</v>
      </c>
      <c r="C170" s="97"/>
      <c r="D170" s="87" t="s">
        <v>43</v>
      </c>
      <c r="E170" s="87"/>
      <c r="F170" s="87"/>
      <c r="G170" s="87"/>
      <c r="H170" s="87"/>
      <c r="I170" s="103"/>
      <c r="J170" s="103"/>
      <c r="K170" s="103"/>
      <c r="L170" s="103"/>
      <c r="M170" s="103"/>
      <c r="N170" s="103"/>
      <c r="O170" s="103"/>
      <c r="P170" s="103"/>
      <c r="Q170" s="103"/>
      <c r="R170" s="103"/>
    </row>
    <row r="171" spans="2:18">
      <c r="B171" s="102"/>
      <c r="C171" s="102" t="s">
        <v>42</v>
      </c>
      <c r="D171" s="102" t="s">
        <v>29</v>
      </c>
      <c r="E171" s="101"/>
      <c r="F171" s="101"/>
      <c r="G171" s="101"/>
      <c r="H171" s="86"/>
      <c r="I171" s="86"/>
      <c r="J171" s="86"/>
      <c r="K171" s="86"/>
      <c r="L171" s="86"/>
      <c r="M171" s="86"/>
      <c r="N171" s="86"/>
      <c r="O171" s="86"/>
      <c r="P171" s="86"/>
      <c r="Q171" s="86"/>
      <c r="R171" s="86"/>
    </row>
    <row r="172" spans="2:18">
      <c r="B172" s="101">
        <v>1</v>
      </c>
      <c r="C172" s="86"/>
      <c r="D172" s="86"/>
      <c r="E172" s="86"/>
      <c r="F172" s="86"/>
      <c r="G172" s="86"/>
      <c r="H172" s="86"/>
      <c r="I172" s="86"/>
      <c r="J172" s="86"/>
      <c r="K172" s="86"/>
      <c r="L172" s="86"/>
      <c r="M172" s="86"/>
      <c r="N172" s="86"/>
      <c r="O172" s="86"/>
      <c r="P172" s="86"/>
      <c r="Q172" s="86"/>
      <c r="R172" s="86"/>
    </row>
    <row r="173" spans="2:18">
      <c r="B173" s="101">
        <v>2</v>
      </c>
      <c r="C173" s="101"/>
      <c r="D173" s="101"/>
      <c r="E173" s="101"/>
      <c r="F173" s="101"/>
      <c r="G173" s="101"/>
      <c r="H173" s="100"/>
      <c r="I173" s="86"/>
      <c r="J173" s="86"/>
      <c r="K173" s="86"/>
      <c r="L173" s="86"/>
      <c r="M173" s="86"/>
      <c r="N173" s="86"/>
      <c r="O173" s="86"/>
      <c r="P173" s="86"/>
      <c r="Q173" s="86"/>
      <c r="R173" s="86"/>
    </row>
    <row r="174" spans="2:18">
      <c r="B174" s="101">
        <v>3</v>
      </c>
      <c r="C174" s="101"/>
      <c r="D174" s="101"/>
      <c r="E174" s="101"/>
      <c r="F174" s="101"/>
      <c r="G174" s="101"/>
      <c r="H174" s="100"/>
      <c r="I174" s="86"/>
      <c r="J174" s="86"/>
      <c r="K174" s="86"/>
      <c r="L174" s="86"/>
      <c r="M174" s="86"/>
      <c r="N174" s="86"/>
      <c r="O174" s="86"/>
      <c r="P174" s="86"/>
      <c r="Q174" s="86"/>
      <c r="R174" s="86"/>
    </row>
    <row r="175" spans="2:18">
      <c r="B175" s="97"/>
      <c r="C175" s="97"/>
      <c r="D175" s="97"/>
      <c r="E175" s="97"/>
      <c r="F175" s="97"/>
      <c r="G175" s="97"/>
      <c r="H175" s="86"/>
      <c r="I175" s="86"/>
      <c r="J175" s="86"/>
      <c r="K175" s="86"/>
      <c r="L175" s="86"/>
      <c r="M175" s="86"/>
      <c r="N175" s="86"/>
      <c r="O175" s="86"/>
      <c r="P175" s="86"/>
      <c r="Q175" s="86"/>
      <c r="R175" s="86"/>
    </row>
    <row r="176" spans="2:18">
      <c r="B176" s="99" t="s">
        <v>41</v>
      </c>
      <c r="C176" s="98">
        <f>SUM(C172:C174)</f>
        <v>0</v>
      </c>
      <c r="D176" s="97"/>
      <c r="E176" s="97"/>
      <c r="F176" s="97"/>
      <c r="G176" s="97"/>
      <c r="H176" s="86"/>
      <c r="I176" s="86"/>
      <c r="J176" s="86"/>
      <c r="K176" s="86"/>
      <c r="L176" s="86"/>
      <c r="M176" s="86"/>
      <c r="N176" s="86"/>
      <c r="O176" s="86"/>
      <c r="P176" s="86"/>
      <c r="Q176" s="86"/>
      <c r="R176" s="86"/>
    </row>
    <row r="177" spans="2:18" ht="15.75" thickBot="1">
      <c r="B177" s="97"/>
      <c r="C177" s="97"/>
      <c r="D177" s="97"/>
      <c r="E177" s="97"/>
      <c r="F177" s="97"/>
      <c r="G177" s="97"/>
      <c r="H177" s="90"/>
      <c r="I177" s="90"/>
      <c r="J177" s="86"/>
      <c r="K177" s="86"/>
      <c r="L177" s="86"/>
      <c r="M177" s="86"/>
      <c r="N177" s="86"/>
      <c r="O177" s="86"/>
      <c r="P177" s="86"/>
      <c r="Q177" s="86"/>
      <c r="R177" s="86"/>
    </row>
    <row r="178" spans="2:18" ht="20.25">
      <c r="B178" s="96" t="s">
        <v>40</v>
      </c>
      <c r="C178" s="96"/>
      <c r="D178" s="95"/>
      <c r="E178" s="95"/>
      <c r="F178" s="94"/>
      <c r="G178" s="94"/>
      <c r="H178" s="90"/>
      <c r="I178" s="90"/>
      <c r="J178" s="90"/>
      <c r="K178" s="90"/>
      <c r="L178" s="90"/>
      <c r="M178" s="90"/>
      <c r="N178" s="90"/>
      <c r="O178" s="90"/>
      <c r="P178" s="90"/>
      <c r="Q178" s="90"/>
      <c r="R178" s="90"/>
    </row>
    <row r="179" spans="2:18" ht="15">
      <c r="B179" s="93"/>
      <c r="C179" s="93"/>
      <c r="D179" s="90"/>
      <c r="E179" s="90"/>
      <c r="F179" s="92"/>
      <c r="G179" s="92"/>
      <c r="H179" s="90"/>
      <c r="I179" s="90"/>
      <c r="J179" s="90"/>
      <c r="K179" s="90"/>
      <c r="L179" s="90"/>
      <c r="M179" s="90"/>
      <c r="N179" s="90"/>
      <c r="O179" s="90"/>
      <c r="P179" s="90"/>
      <c r="Q179" s="90"/>
      <c r="R179" s="90"/>
    </row>
    <row r="180" spans="2:18" ht="15">
      <c r="B180" s="91" t="s">
        <v>39</v>
      </c>
      <c r="C180" s="91" t="s">
        <v>38</v>
      </c>
      <c r="D180" s="90"/>
      <c r="E180" s="90"/>
      <c r="F180" s="90"/>
      <c r="G180" s="90"/>
      <c r="H180" s="86"/>
      <c r="I180" s="86"/>
      <c r="J180" s="86"/>
      <c r="K180" s="86"/>
      <c r="L180" s="90"/>
      <c r="M180" s="90"/>
      <c r="N180" s="90"/>
      <c r="O180" s="90"/>
      <c r="P180" s="90"/>
      <c r="Q180" s="90"/>
      <c r="R180" s="90"/>
    </row>
    <row r="181" spans="2:18">
      <c r="B181" s="89"/>
      <c r="C181" s="88" t="s">
        <v>37</v>
      </c>
      <c r="D181" s="87"/>
      <c r="E181" s="87"/>
      <c r="F181" s="87"/>
      <c r="G181" s="87"/>
      <c r="H181" s="87"/>
      <c r="I181" s="86"/>
      <c r="J181" s="86"/>
      <c r="K181" s="86"/>
      <c r="L181" s="86"/>
      <c r="M181" s="86"/>
      <c r="N181" s="86"/>
      <c r="O181" s="86"/>
      <c r="P181" s="86"/>
      <c r="Q181" s="86"/>
      <c r="R181" s="86"/>
    </row>
    <row r="182" spans="2:18">
      <c r="B182" s="86"/>
      <c r="C182" s="86"/>
      <c r="D182" s="86"/>
      <c r="E182" s="86"/>
      <c r="F182" s="86"/>
      <c r="G182" s="86"/>
      <c r="H182" s="86"/>
      <c r="I182" s="86"/>
      <c r="J182" s="86"/>
      <c r="K182" s="86"/>
      <c r="L182" s="86"/>
      <c r="M182" s="86"/>
      <c r="N182" s="86"/>
      <c r="O182" s="86"/>
      <c r="P182" s="86"/>
      <c r="Q182" s="86"/>
      <c r="R182" s="86"/>
    </row>
  </sheetData>
  <mergeCells count="34">
    <mergeCell ref="E9:F9"/>
    <mergeCell ref="E10:F10"/>
    <mergeCell ref="E11:F11"/>
    <mergeCell ref="E12:F12"/>
    <mergeCell ref="E13:F13"/>
    <mergeCell ref="C52:E52"/>
    <mergeCell ref="C30:E30"/>
    <mergeCell ref="I30:M30"/>
    <mergeCell ref="I52:M52"/>
    <mergeCell ref="D143:G143"/>
    <mergeCell ref="D86:G86"/>
    <mergeCell ref="D89:G89"/>
    <mergeCell ref="D140:G140"/>
    <mergeCell ref="D141:G141"/>
    <mergeCell ref="D142:G142"/>
    <mergeCell ref="D87:G87"/>
    <mergeCell ref="D88:G88"/>
    <mergeCell ref="B51:M51"/>
    <mergeCell ref="H7:I8"/>
    <mergeCell ref="L7:M8"/>
    <mergeCell ref="D5:E5"/>
    <mergeCell ref="H5:I5"/>
    <mergeCell ref="L5:M5"/>
    <mergeCell ref="H6:I6"/>
    <mergeCell ref="J6:K6"/>
    <mergeCell ref="L6:M6"/>
    <mergeCell ref="E7:F7"/>
    <mergeCell ref="E8:F8"/>
    <mergeCell ref="H12:I12"/>
    <mergeCell ref="D18:E18"/>
    <mergeCell ref="B19:M19"/>
    <mergeCell ref="B29:M29"/>
    <mergeCell ref="H10:I10"/>
    <mergeCell ref="H11:I11"/>
  </mergeCells>
  <pageMargins left="0.2" right="0.2" top="0.33" bottom="0.32" header="0.2" footer="0.19"/>
  <pageSetup scale="50" orientation="landscape" r:id="rId1"/>
  <rowBreaks count="2" manualBreakCount="2">
    <brk id="73" max="16383" man="1"/>
    <brk id="130"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Dropdown!$G$2:$G$55</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3:P31"/>
  <sheetViews>
    <sheetView zoomScale="90" zoomScaleNormal="90" zoomScaleSheetLayoutView="70" workbookViewId="0">
      <selection activeCell="D3" sqref="D3"/>
    </sheetView>
  </sheetViews>
  <sheetFormatPr defaultColWidth="9.140625" defaultRowHeight="12.75"/>
  <cols>
    <col min="1" max="1" width="7.140625" style="37" customWidth="1"/>
    <col min="2" max="2" width="71.85546875" style="37" customWidth="1"/>
    <col min="3" max="3" width="12.85546875" style="37" customWidth="1"/>
    <col min="4" max="4" width="34.28515625" style="37" customWidth="1"/>
    <col min="5" max="5" width="35.28515625" style="37" customWidth="1"/>
    <col min="6" max="6" width="18.140625" style="37" customWidth="1"/>
    <col min="7" max="7" width="28.7109375" style="37" customWidth="1"/>
    <col min="8" max="16384" width="9.140625" style="37"/>
  </cols>
  <sheetData>
    <row r="3" spans="2:7" ht="91.5" customHeight="1">
      <c r="B3" s="658" t="s">
        <v>1139</v>
      </c>
      <c r="C3" s="332"/>
      <c r="D3" s="331"/>
      <c r="E3" s="331"/>
      <c r="F3" s="331"/>
    </row>
    <row r="4" spans="2:7" ht="23.25" customHeight="1">
      <c r="B4" s="330" t="s">
        <v>110</v>
      </c>
      <c r="C4" s="330"/>
    </row>
    <row r="5" spans="2:7" ht="23.25" customHeight="1" thickBot="1">
      <c r="B5" s="10"/>
      <c r="C5" s="10"/>
    </row>
    <row r="6" spans="2:7" ht="23.25" customHeight="1" thickBot="1">
      <c r="B6" s="321" t="s">
        <v>159</v>
      </c>
      <c r="C6" s="321"/>
      <c r="D6" s="319" t="s">
        <v>158</v>
      </c>
    </row>
    <row r="7" spans="2:7" s="10" customFormat="1" ht="36" customHeight="1">
      <c r="B7" s="329" t="s">
        <v>157</v>
      </c>
      <c r="C7" s="329"/>
      <c r="D7" s="1078" t="s">
        <v>1391</v>
      </c>
    </row>
    <row r="8" spans="2:7" s="10" customFormat="1" ht="22.5" customHeight="1">
      <c r="B8" s="328"/>
      <c r="C8" s="328"/>
      <c r="D8" s="328"/>
    </row>
    <row r="9" spans="2:7" s="10" customFormat="1" ht="22.5" customHeight="1" thickBot="1">
      <c r="B9" s="327" t="s">
        <v>561</v>
      </c>
      <c r="C9" s="327"/>
      <c r="D9" s="325"/>
      <c r="E9" s="325"/>
      <c r="F9" s="326"/>
      <c r="G9" s="325"/>
    </row>
    <row r="10" spans="2:7" s="315" customFormat="1" ht="66" customHeight="1" thickBot="1">
      <c r="B10" s="321" t="s">
        <v>156</v>
      </c>
      <c r="C10" s="320" t="s">
        <v>155</v>
      </c>
      <c r="D10" s="319" t="s">
        <v>538</v>
      </c>
      <c r="E10" s="318" t="s">
        <v>539</v>
      </c>
      <c r="F10" s="317" t="s">
        <v>154</v>
      </c>
      <c r="G10" s="316" t="s">
        <v>153</v>
      </c>
    </row>
    <row r="11" spans="2:7" s="3" customFormat="1" ht="32.1" customHeight="1">
      <c r="B11" s="314"/>
      <c r="C11" s="314"/>
      <c r="D11" s="313"/>
      <c r="E11" s="312"/>
      <c r="F11" s="312"/>
      <c r="G11" s="311"/>
    </row>
    <row r="12" spans="2:7" s="3" customFormat="1" ht="32.1" customHeight="1">
      <c r="B12" s="310"/>
      <c r="C12" s="310"/>
      <c r="D12" s="23"/>
      <c r="E12" s="54"/>
      <c r="F12" s="54"/>
      <c r="G12" s="22"/>
    </row>
    <row r="13" spans="2:7" s="3" customFormat="1" ht="32.1" customHeight="1">
      <c r="B13" s="310"/>
      <c r="C13" s="310"/>
      <c r="D13" s="23"/>
      <c r="E13" s="54"/>
      <c r="F13" s="54"/>
      <c r="G13" s="22"/>
    </row>
    <row r="14" spans="2:7" s="3" customFormat="1" ht="32.1" customHeight="1">
      <c r="B14" s="310"/>
      <c r="C14" s="310"/>
      <c r="D14" s="23"/>
      <c r="E14" s="54"/>
      <c r="F14" s="54"/>
      <c r="G14" s="22"/>
    </row>
    <row r="15" spans="2:7" s="3" customFormat="1" ht="32.1" customHeight="1" thickBot="1">
      <c r="B15" s="309"/>
      <c r="C15" s="309"/>
      <c r="D15" s="28"/>
      <c r="E15" s="308"/>
      <c r="F15" s="308"/>
      <c r="G15" s="27"/>
    </row>
    <row r="16" spans="2:7" s="43" customFormat="1" ht="32.1" customHeight="1" thickBot="1">
      <c r="B16" s="307" t="s">
        <v>138</v>
      </c>
      <c r="C16" s="307"/>
      <c r="D16" s="306">
        <f>SUM(D11:D15)</f>
        <v>0</v>
      </c>
      <c r="E16" s="305">
        <f>SUM(E11:E15)</f>
        <v>0</v>
      </c>
      <c r="F16" s="305"/>
      <c r="G16" s="304"/>
    </row>
    <row r="17" spans="2:16" s="43" customFormat="1" ht="38.25" customHeight="1">
      <c r="B17" s="307"/>
      <c r="C17" s="307"/>
      <c r="D17" s="324"/>
      <c r="E17" s="324"/>
      <c r="F17" s="324"/>
      <c r="G17" s="323"/>
    </row>
    <row r="18" spans="2:16" s="322" customFormat="1" ht="22.5" customHeight="1" thickBot="1">
      <c r="B18" s="322" t="s">
        <v>628</v>
      </c>
    </row>
    <row r="19" spans="2:16" s="315" customFormat="1" ht="66" customHeight="1" thickBot="1">
      <c r="B19" s="321" t="s">
        <v>156</v>
      </c>
      <c r="C19" s="320" t="s">
        <v>155</v>
      </c>
      <c r="D19" s="319" t="s">
        <v>562</v>
      </c>
      <c r="E19" s="318" t="s">
        <v>551</v>
      </c>
      <c r="F19" s="317" t="s">
        <v>154</v>
      </c>
      <c r="G19" s="316" t="s">
        <v>153</v>
      </c>
    </row>
    <row r="20" spans="2:16" s="3" customFormat="1" ht="32.1" customHeight="1">
      <c r="B20" s="314"/>
      <c r="C20" s="314"/>
      <c r="D20" s="313"/>
      <c r="E20" s="312"/>
      <c r="F20" s="312"/>
      <c r="G20" s="311"/>
    </row>
    <row r="21" spans="2:16" s="3" customFormat="1" ht="32.1" customHeight="1">
      <c r="B21" s="310"/>
      <c r="C21" s="310"/>
      <c r="D21" s="23"/>
      <c r="E21" s="54"/>
      <c r="F21" s="54"/>
      <c r="G21" s="22"/>
    </row>
    <row r="22" spans="2:16" s="3" customFormat="1" ht="32.1" customHeight="1">
      <c r="B22" s="310"/>
      <c r="C22" s="310"/>
      <c r="D22" s="23"/>
      <c r="E22" s="54"/>
      <c r="F22" s="54"/>
      <c r="G22" s="22"/>
    </row>
    <row r="23" spans="2:16" s="3" customFormat="1" ht="32.1" customHeight="1">
      <c r="B23" s="310"/>
      <c r="C23" s="310"/>
      <c r="D23" s="23"/>
      <c r="E23" s="54"/>
      <c r="F23" s="54"/>
      <c r="G23" s="22"/>
    </row>
    <row r="24" spans="2:16" s="3" customFormat="1" ht="32.1" customHeight="1" thickBot="1">
      <c r="B24" s="309"/>
      <c r="C24" s="309"/>
      <c r="D24" s="28"/>
      <c r="E24" s="308"/>
      <c r="F24" s="308"/>
      <c r="G24" s="27"/>
    </row>
    <row r="25" spans="2:16" s="43" customFormat="1" ht="32.1" customHeight="1" thickBot="1">
      <c r="B25" s="307" t="s">
        <v>138</v>
      </c>
      <c r="C25" s="307"/>
      <c r="D25" s="306">
        <f>SUM(D20:D24)</f>
        <v>0</v>
      </c>
      <c r="E25" s="305">
        <f>SUM(E20:E24)</f>
        <v>0</v>
      </c>
      <c r="F25" s="305"/>
      <c r="G25" s="304"/>
    </row>
    <row r="26" spans="2:16" s="3" customFormat="1" ht="14.25"/>
    <row r="27" spans="2:16" s="3" customFormat="1" ht="14.25">
      <c r="B27" s="1272" t="s">
        <v>152</v>
      </c>
      <c r="C27" s="1272"/>
      <c r="D27" s="1272"/>
      <c r="E27" s="1272"/>
      <c r="F27" s="1272"/>
      <c r="G27" s="1272"/>
      <c r="H27" s="1272"/>
      <c r="I27" s="1272"/>
      <c r="J27" s="1272"/>
      <c r="K27" s="1272"/>
      <c r="L27" s="1272"/>
      <c r="M27" s="1272"/>
      <c r="N27" s="1272"/>
      <c r="O27" s="1272"/>
      <c r="P27" s="1272"/>
    </row>
    <row r="28" spans="2:16" s="3" customFormat="1" ht="14.25">
      <c r="B28" s="3" t="s">
        <v>151</v>
      </c>
    </row>
    <row r="29" spans="2:16" s="3" customFormat="1" ht="14.25"/>
    <row r="30" spans="2:16" s="3" customFormat="1" ht="14.25"/>
    <row r="31" spans="2:16" ht="14.25">
      <c r="B31" s="3"/>
      <c r="C31" s="3"/>
      <c r="D31" s="3"/>
      <c r="E31" s="3"/>
      <c r="F31" s="3"/>
      <c r="G31" s="3"/>
      <c r="H31" s="3"/>
      <c r="I31" s="3"/>
      <c r="J31" s="3"/>
      <c r="K31" s="3"/>
      <c r="L31" s="3"/>
      <c r="M31" s="3"/>
      <c r="N31" s="3"/>
      <c r="O31" s="3"/>
      <c r="P31" s="3"/>
    </row>
  </sheetData>
  <mergeCells count="1">
    <mergeCell ref="B27:P27"/>
  </mergeCells>
  <printOptions horizontalCentered="1"/>
  <pageMargins left="0.19" right="0.24" top="0.55000000000000004" bottom="0.56000000000000005" header="0.35" footer="0.2"/>
  <pageSetup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105"/>
  <sheetViews>
    <sheetView topLeftCell="I88" zoomScaleNormal="100" zoomScaleSheetLayoutView="55" workbookViewId="0">
      <selection activeCell="O104" sqref="O104"/>
    </sheetView>
  </sheetViews>
  <sheetFormatPr defaultColWidth="9.140625" defaultRowHeight="14.25"/>
  <cols>
    <col min="1" max="1" width="5" style="36" customWidth="1"/>
    <col min="2" max="2" width="6.140625" style="1109" customWidth="1"/>
    <col min="3" max="3" width="9.7109375" style="1109" bestFit="1" customWidth="1"/>
    <col min="4" max="4" width="23.140625" style="1109" bestFit="1" customWidth="1"/>
    <col min="5" max="5" width="14" style="1110" bestFit="1" customWidth="1"/>
    <col min="6" max="6" width="27.85546875" style="1110" bestFit="1" customWidth="1"/>
    <col min="7" max="7" width="14.28515625" style="1109" bestFit="1" customWidth="1"/>
    <col min="8" max="8" width="33.5703125" style="1109" bestFit="1" customWidth="1"/>
    <col min="9" max="9" width="23.85546875" style="1109" bestFit="1" customWidth="1"/>
    <col min="10" max="10" width="24.7109375" style="1109" bestFit="1" customWidth="1"/>
    <col min="11" max="11" width="26.85546875" style="1109" bestFit="1" customWidth="1"/>
    <col min="12" max="12" width="38" style="1109" bestFit="1" customWidth="1"/>
    <col min="13" max="13" width="24.7109375" style="1109" bestFit="1" customWidth="1"/>
    <col min="14" max="14" width="26.85546875" style="1109" bestFit="1" customWidth="1"/>
    <col min="15" max="15" width="38" style="1109" bestFit="1" customWidth="1"/>
    <col min="16" max="16" width="57.5703125" style="1109" customWidth="1"/>
    <col min="17" max="17" width="3.42578125" style="36" customWidth="1"/>
    <col min="18" max="16384" width="9.140625" style="36"/>
  </cols>
  <sheetData>
    <row r="1" spans="2:16" ht="21" customHeight="1"/>
    <row r="2" spans="2:16" ht="18">
      <c r="B2" s="1111" t="s">
        <v>1112</v>
      </c>
      <c r="C2" s="1112"/>
      <c r="D2" s="1112"/>
    </row>
    <row r="3" spans="2:16" ht="18">
      <c r="B3" s="1113" t="s">
        <v>110</v>
      </c>
    </row>
    <row r="5" spans="2:16">
      <c r="B5" s="1109" t="s">
        <v>709</v>
      </c>
    </row>
    <row r="6" spans="2:16" ht="15">
      <c r="B6" s="255" t="s">
        <v>662</v>
      </c>
      <c r="F6" s="1109"/>
    </row>
    <row r="7" spans="2:16">
      <c r="B7" s="1114" t="s">
        <v>12</v>
      </c>
    </row>
    <row r="8" spans="2:16">
      <c r="B8" s="1114" t="s">
        <v>11</v>
      </c>
      <c r="C8" s="1115"/>
      <c r="D8" s="1115"/>
      <c r="E8" s="1115"/>
      <c r="F8" s="1109"/>
      <c r="J8" s="1115"/>
    </row>
    <row r="9" spans="2:16" ht="15" thickBot="1">
      <c r="B9" s="1114"/>
      <c r="C9" s="1115"/>
      <c r="D9" s="1115"/>
      <c r="E9" s="1115"/>
      <c r="F9" s="1109"/>
      <c r="J9" s="1115"/>
    </row>
    <row r="10" spans="2:16" ht="15.75" thickBot="1">
      <c r="B10" s="1275" t="s">
        <v>704</v>
      </c>
      <c r="C10" s="1276"/>
      <c r="D10" s="1276"/>
      <c r="E10" s="1276"/>
      <c r="F10" s="1276"/>
      <c r="G10" s="1276"/>
      <c r="H10" s="1276"/>
      <c r="I10" s="1276"/>
      <c r="J10" s="1276"/>
      <c r="K10" s="1276"/>
      <c r="L10" s="1276"/>
      <c r="M10" s="1276"/>
      <c r="N10" s="1276"/>
      <c r="O10" s="1276"/>
      <c r="P10" s="1277"/>
    </row>
    <row r="11" spans="2:16" s="254" customFormat="1" ht="51" customHeight="1" thickBot="1">
      <c r="B11" s="1132" t="s">
        <v>8</v>
      </c>
      <c r="C11" s="1133" t="s">
        <v>705</v>
      </c>
      <c r="D11" s="1134" t="s">
        <v>706</v>
      </c>
      <c r="E11" s="1134" t="s">
        <v>114</v>
      </c>
      <c r="F11" s="1134" t="s">
        <v>631</v>
      </c>
      <c r="G11" s="1134" t="s">
        <v>683</v>
      </c>
      <c r="H11" s="1134" t="s">
        <v>623</v>
      </c>
      <c r="I11" s="1134" t="s">
        <v>624</v>
      </c>
      <c r="J11" s="1134" t="s">
        <v>563</v>
      </c>
      <c r="K11" s="1134" t="s">
        <v>564</v>
      </c>
      <c r="L11" s="1134" t="s">
        <v>565</v>
      </c>
      <c r="M11" s="1134" t="s">
        <v>625</v>
      </c>
      <c r="N11" s="1134" t="s">
        <v>626</v>
      </c>
      <c r="O11" s="1134" t="s">
        <v>627</v>
      </c>
      <c r="P11" s="1135" t="s">
        <v>109</v>
      </c>
    </row>
    <row r="12" spans="2:16" ht="16.5" customHeight="1">
      <c r="B12" s="1119" t="s">
        <v>8</v>
      </c>
      <c r="C12" s="1120" t="s">
        <v>1147</v>
      </c>
      <c r="D12" s="1120" t="s">
        <v>1148</v>
      </c>
      <c r="E12" s="1120" t="s">
        <v>1149</v>
      </c>
      <c r="F12" s="1120" t="s">
        <v>1217</v>
      </c>
      <c r="G12" s="1120" t="s">
        <v>1279</v>
      </c>
      <c r="H12" s="1120" t="s">
        <v>1291</v>
      </c>
      <c r="I12" s="1103">
        <v>3093946</v>
      </c>
      <c r="J12" s="1136">
        <v>3187736</v>
      </c>
      <c r="K12" s="1136">
        <v>3187736</v>
      </c>
      <c r="L12" s="1136"/>
      <c r="M12" s="1136">
        <v>3319227</v>
      </c>
      <c r="N12" s="1136">
        <v>3319227</v>
      </c>
      <c r="O12" s="1136"/>
      <c r="P12" s="1273" t="s">
        <v>1425</v>
      </c>
    </row>
    <row r="13" spans="2:16" ht="16.5" customHeight="1">
      <c r="B13" s="1123" t="s">
        <v>8</v>
      </c>
      <c r="C13" s="1121" t="s">
        <v>1147</v>
      </c>
      <c r="D13" s="1121" t="s">
        <v>1148</v>
      </c>
      <c r="E13" s="1121" t="s">
        <v>1149</v>
      </c>
      <c r="F13" s="1121" t="s">
        <v>1217</v>
      </c>
      <c r="G13" s="1121">
        <v>505010</v>
      </c>
      <c r="H13" s="1121" t="s">
        <v>1392</v>
      </c>
      <c r="I13" s="1104">
        <v>1166605</v>
      </c>
      <c r="J13" s="1122">
        <v>1166605</v>
      </c>
      <c r="K13" s="1122">
        <v>1360302</v>
      </c>
      <c r="L13" s="1122">
        <f t="shared" ref="L13:L66" si="0">K13-J13</f>
        <v>193697</v>
      </c>
      <c r="M13" s="1122">
        <v>1166605</v>
      </c>
      <c r="N13" s="1122">
        <v>2897324</v>
      </c>
      <c r="O13" s="1122">
        <f>N13-M13</f>
        <v>1730719</v>
      </c>
      <c r="P13" s="1274"/>
    </row>
    <row r="14" spans="2:16" ht="16.5" customHeight="1">
      <c r="B14" s="1123" t="s">
        <v>8</v>
      </c>
      <c r="C14" s="1121" t="s">
        <v>1147</v>
      </c>
      <c r="D14" s="1121" t="s">
        <v>1148</v>
      </c>
      <c r="E14" s="1121" t="s">
        <v>1149</v>
      </c>
      <c r="F14" s="1121" t="s">
        <v>1217</v>
      </c>
      <c r="G14" s="1121" t="s">
        <v>1349</v>
      </c>
      <c r="H14" s="1121" t="s">
        <v>1305</v>
      </c>
      <c r="I14" s="1104">
        <v>22000</v>
      </c>
      <c r="J14" s="1122">
        <v>22000</v>
      </c>
      <c r="K14" s="1122">
        <v>22000</v>
      </c>
      <c r="L14" s="1122">
        <f t="shared" si="0"/>
        <v>0</v>
      </c>
      <c r="M14" s="1122">
        <v>22000</v>
      </c>
      <c r="N14" s="1122">
        <v>66000</v>
      </c>
      <c r="O14" s="1122">
        <f t="shared" ref="O14:O66" si="1">N14-M14</f>
        <v>44000</v>
      </c>
      <c r="P14" s="1274"/>
    </row>
    <row r="15" spans="2:16" ht="16.5" customHeight="1">
      <c r="B15" s="1123" t="s">
        <v>8</v>
      </c>
      <c r="C15" s="1121" t="s">
        <v>1147</v>
      </c>
      <c r="D15" s="1121" t="s">
        <v>1148</v>
      </c>
      <c r="E15" s="1121" t="s">
        <v>1149</v>
      </c>
      <c r="F15" s="1121" t="s">
        <v>1217</v>
      </c>
      <c r="G15" s="1121" t="s">
        <v>1347</v>
      </c>
      <c r="H15" s="1121" t="s">
        <v>1303</v>
      </c>
      <c r="I15" s="1104">
        <v>22221</v>
      </c>
      <c r="J15" s="1122">
        <v>22221</v>
      </c>
      <c r="K15" s="1122">
        <v>22221</v>
      </c>
      <c r="L15" s="1122">
        <f t="shared" si="0"/>
        <v>0</v>
      </c>
      <c r="M15" s="1122">
        <v>22221</v>
      </c>
      <c r="N15" s="1122">
        <v>33000</v>
      </c>
      <c r="O15" s="1122">
        <f t="shared" si="1"/>
        <v>10779</v>
      </c>
      <c r="P15" s="1274"/>
    </row>
    <row r="16" spans="2:16" ht="16.5" customHeight="1">
      <c r="B16" s="1123" t="s">
        <v>8</v>
      </c>
      <c r="C16" s="1121" t="s">
        <v>1147</v>
      </c>
      <c r="D16" s="1121" t="s">
        <v>1148</v>
      </c>
      <c r="E16" s="1121" t="s">
        <v>1149</v>
      </c>
      <c r="F16" s="1121" t="s">
        <v>1217</v>
      </c>
      <c r="G16" s="1121" t="s">
        <v>1348</v>
      </c>
      <c r="H16" s="1121" t="s">
        <v>1304</v>
      </c>
      <c r="I16" s="1104">
        <v>400000</v>
      </c>
      <c r="J16" s="1122">
        <v>400000</v>
      </c>
      <c r="K16" s="1122">
        <v>400000</v>
      </c>
      <c r="L16" s="1122">
        <f t="shared" si="0"/>
        <v>0</v>
      </c>
      <c r="M16" s="1122">
        <v>400000</v>
      </c>
      <c r="N16" s="1122">
        <v>643572</v>
      </c>
      <c r="O16" s="1122">
        <f t="shared" si="1"/>
        <v>243572</v>
      </c>
      <c r="P16" s="1274"/>
    </row>
    <row r="17" spans="2:16" ht="16.5" customHeight="1">
      <c r="B17" s="1123" t="s">
        <v>8</v>
      </c>
      <c r="C17" s="1121" t="s">
        <v>1147</v>
      </c>
      <c r="D17" s="1121" t="s">
        <v>1148</v>
      </c>
      <c r="E17" s="1121" t="s">
        <v>1149</v>
      </c>
      <c r="F17" s="1121" t="s">
        <v>1217</v>
      </c>
      <c r="G17" s="1121" t="s">
        <v>1280</v>
      </c>
      <c r="H17" s="1121" t="s">
        <v>1292</v>
      </c>
      <c r="I17" s="1104">
        <v>592996</v>
      </c>
      <c r="J17" s="1122">
        <v>652172</v>
      </c>
      <c r="K17" s="1122">
        <v>646521</v>
      </c>
      <c r="L17" s="1122">
        <v>-5651</v>
      </c>
      <c r="M17" s="1122">
        <v>679073</v>
      </c>
      <c r="N17" s="1122">
        <v>686137</v>
      </c>
      <c r="O17" s="1122">
        <v>7064</v>
      </c>
      <c r="P17" s="1274"/>
    </row>
    <row r="18" spans="2:16" ht="16.5" customHeight="1">
      <c r="B18" s="1123" t="s">
        <v>8</v>
      </c>
      <c r="C18" s="1121" t="s">
        <v>1147</v>
      </c>
      <c r="D18" s="1121" t="s">
        <v>1148</v>
      </c>
      <c r="E18" s="1121" t="s">
        <v>1149</v>
      </c>
      <c r="F18" s="1121" t="s">
        <v>1217</v>
      </c>
      <c r="G18" s="1121" t="s">
        <v>1281</v>
      </c>
      <c r="H18" s="1121" t="s">
        <v>1293</v>
      </c>
      <c r="I18" s="1104">
        <v>286477</v>
      </c>
      <c r="J18" s="1122">
        <v>292343</v>
      </c>
      <c r="K18" s="1122">
        <v>302646</v>
      </c>
      <c r="L18" s="1122">
        <v>10303</v>
      </c>
      <c r="M18" s="1122">
        <v>300322</v>
      </c>
      <c r="N18" s="1122">
        <v>490265</v>
      </c>
      <c r="O18" s="1122">
        <v>189943</v>
      </c>
      <c r="P18" s="1274"/>
    </row>
    <row r="19" spans="2:16" ht="16.5" customHeight="1">
      <c r="B19" s="1123" t="s">
        <v>8</v>
      </c>
      <c r="C19" s="1121" t="s">
        <v>1147</v>
      </c>
      <c r="D19" s="1121" t="s">
        <v>1148</v>
      </c>
      <c r="E19" s="1121" t="s">
        <v>1149</v>
      </c>
      <c r="F19" s="1121" t="s">
        <v>1217</v>
      </c>
      <c r="G19" s="1121" t="s">
        <v>1282</v>
      </c>
      <c r="H19" s="1121" t="s">
        <v>1294</v>
      </c>
      <c r="I19" s="1104">
        <v>68219</v>
      </c>
      <c r="J19" s="1122">
        <v>69578</v>
      </c>
      <c r="K19" s="1122">
        <v>71987</v>
      </c>
      <c r="L19" s="1122">
        <v>2409</v>
      </c>
      <c r="M19" s="1122">
        <v>71485</v>
      </c>
      <c r="N19" s="1122">
        <v>154214</v>
      </c>
      <c r="O19" s="1122">
        <v>82729</v>
      </c>
      <c r="P19" s="1274"/>
    </row>
    <row r="20" spans="2:16" ht="16.5" customHeight="1">
      <c r="B20" s="1123" t="s">
        <v>8</v>
      </c>
      <c r="C20" s="1121" t="s">
        <v>1147</v>
      </c>
      <c r="D20" s="1121" t="s">
        <v>1148</v>
      </c>
      <c r="E20" s="1121" t="s">
        <v>1149</v>
      </c>
      <c r="F20" s="1121" t="s">
        <v>1217</v>
      </c>
      <c r="G20" s="1121" t="s">
        <v>1283</v>
      </c>
      <c r="H20" s="1121" t="s">
        <v>1295</v>
      </c>
      <c r="I20" s="1104">
        <v>138034</v>
      </c>
      <c r="J20" s="1122">
        <v>145071</v>
      </c>
      <c r="K20" s="1122">
        <v>142125</v>
      </c>
      <c r="L20" s="1122">
        <v>-2946</v>
      </c>
      <c r="M20" s="1122">
        <v>156729</v>
      </c>
      <c r="N20" s="1122">
        <v>156729</v>
      </c>
      <c r="O20" s="1122">
        <v>0</v>
      </c>
      <c r="P20" s="1274"/>
    </row>
    <row r="21" spans="2:16" ht="16.5" customHeight="1">
      <c r="B21" s="1123" t="s">
        <v>8</v>
      </c>
      <c r="C21" s="1121" t="s">
        <v>1147</v>
      </c>
      <c r="D21" s="1121" t="s">
        <v>1148</v>
      </c>
      <c r="E21" s="1121" t="s">
        <v>1149</v>
      </c>
      <c r="F21" s="1121" t="s">
        <v>1217</v>
      </c>
      <c r="G21" s="1121" t="s">
        <v>1350</v>
      </c>
      <c r="H21" s="1121" t="s">
        <v>1306</v>
      </c>
      <c r="I21" s="1104">
        <v>52490</v>
      </c>
      <c r="J21" s="1122">
        <v>62896</v>
      </c>
      <c r="K21" s="1122">
        <v>62896</v>
      </c>
      <c r="L21" s="1122">
        <f t="shared" si="0"/>
        <v>0</v>
      </c>
      <c r="M21" s="1122">
        <v>62896</v>
      </c>
      <c r="N21" s="1122">
        <v>62896</v>
      </c>
      <c r="O21" s="1122">
        <f t="shared" si="1"/>
        <v>0</v>
      </c>
      <c r="P21" s="1274"/>
    </row>
    <row r="22" spans="2:16" ht="16.5" customHeight="1">
      <c r="B22" s="1123" t="s">
        <v>8</v>
      </c>
      <c r="C22" s="1121" t="s">
        <v>1147</v>
      </c>
      <c r="D22" s="1121" t="s">
        <v>1148</v>
      </c>
      <c r="E22" s="1121" t="s">
        <v>1149</v>
      </c>
      <c r="F22" s="1121" t="s">
        <v>1217</v>
      </c>
      <c r="G22" s="1121" t="s">
        <v>1351</v>
      </c>
      <c r="H22" s="1121" t="s">
        <v>1307</v>
      </c>
      <c r="I22" s="1104">
        <v>6350</v>
      </c>
      <c r="J22" s="1122">
        <v>8282</v>
      </c>
      <c r="K22" s="1122">
        <v>8282</v>
      </c>
      <c r="L22" s="1122">
        <f t="shared" si="0"/>
        <v>0</v>
      </c>
      <c r="M22" s="1122">
        <v>8282</v>
      </c>
      <c r="N22" s="1122">
        <v>8282</v>
      </c>
      <c r="O22" s="1122">
        <f t="shared" si="1"/>
        <v>0</v>
      </c>
      <c r="P22" s="1274"/>
    </row>
    <row r="23" spans="2:16" ht="16.5" customHeight="1">
      <c r="B23" s="1123" t="s">
        <v>8</v>
      </c>
      <c r="C23" s="1121" t="s">
        <v>1147</v>
      </c>
      <c r="D23" s="1121" t="s">
        <v>1148</v>
      </c>
      <c r="E23" s="1121" t="s">
        <v>1149</v>
      </c>
      <c r="F23" s="1121" t="s">
        <v>1217</v>
      </c>
      <c r="G23" s="1121" t="s">
        <v>1284</v>
      </c>
      <c r="H23" s="1121" t="s">
        <v>1296</v>
      </c>
      <c r="I23" s="1104">
        <v>305327</v>
      </c>
      <c r="J23" s="1122">
        <v>323549</v>
      </c>
      <c r="K23" s="1122">
        <v>317348</v>
      </c>
      <c r="L23" s="1122">
        <v>-6201</v>
      </c>
      <c r="M23" s="1122">
        <v>349551</v>
      </c>
      <c r="N23" s="1122">
        <v>349551</v>
      </c>
      <c r="O23" s="1122">
        <v>0</v>
      </c>
      <c r="P23" s="1274"/>
    </row>
    <row r="24" spans="2:16" ht="16.5" customHeight="1">
      <c r="B24" s="1123" t="s">
        <v>8</v>
      </c>
      <c r="C24" s="1121" t="s">
        <v>1147</v>
      </c>
      <c r="D24" s="1121" t="s">
        <v>1148</v>
      </c>
      <c r="E24" s="1121" t="s">
        <v>1149</v>
      </c>
      <c r="F24" s="1121" t="s">
        <v>1217</v>
      </c>
      <c r="G24" s="1121" t="s">
        <v>1285</v>
      </c>
      <c r="H24" s="1121" t="s">
        <v>1297</v>
      </c>
      <c r="I24" s="1104">
        <v>45949</v>
      </c>
      <c r="J24" s="1122">
        <v>47131</v>
      </c>
      <c r="K24" s="1122">
        <v>46219</v>
      </c>
      <c r="L24" s="1122">
        <v>-912</v>
      </c>
      <c r="M24" s="1122">
        <v>48883</v>
      </c>
      <c r="N24" s="1122">
        <v>48883</v>
      </c>
      <c r="O24" s="1122">
        <v>0</v>
      </c>
      <c r="P24" s="1274"/>
    </row>
    <row r="25" spans="2:16" ht="16.5" customHeight="1">
      <c r="B25" s="1123" t="s">
        <v>8</v>
      </c>
      <c r="C25" s="1121" t="s">
        <v>1147</v>
      </c>
      <c r="D25" s="1121" t="s">
        <v>1148</v>
      </c>
      <c r="E25" s="1121" t="s">
        <v>1149</v>
      </c>
      <c r="F25" s="1121" t="s">
        <v>1217</v>
      </c>
      <c r="G25" s="1121" t="s">
        <v>1286</v>
      </c>
      <c r="H25" s="1121" t="s">
        <v>1298</v>
      </c>
      <c r="I25" s="1104">
        <v>12705</v>
      </c>
      <c r="J25" s="1122">
        <v>12955</v>
      </c>
      <c r="K25" s="1122">
        <v>13404</v>
      </c>
      <c r="L25" s="1122">
        <v>449</v>
      </c>
      <c r="M25" s="1122">
        <v>13310</v>
      </c>
      <c r="N25" s="1122">
        <v>19406</v>
      </c>
      <c r="O25" s="1122">
        <v>6096</v>
      </c>
      <c r="P25" s="1274"/>
    </row>
    <row r="26" spans="2:16" ht="16.5" customHeight="1">
      <c r="B26" s="1123" t="s">
        <v>8</v>
      </c>
      <c r="C26" s="1121" t="s">
        <v>1147</v>
      </c>
      <c r="D26" s="1121" t="s">
        <v>1148</v>
      </c>
      <c r="E26" s="1121" t="s">
        <v>1149</v>
      </c>
      <c r="F26" s="1121" t="s">
        <v>1217</v>
      </c>
      <c r="G26" s="1121" t="s">
        <v>1352</v>
      </c>
      <c r="H26" s="1121" t="s">
        <v>1308</v>
      </c>
      <c r="I26" s="1104">
        <v>12930</v>
      </c>
      <c r="J26" s="1122">
        <v>13687</v>
      </c>
      <c r="K26" s="1122">
        <v>13687</v>
      </c>
      <c r="L26" s="1122">
        <f t="shared" si="0"/>
        <v>0</v>
      </c>
      <c r="M26" s="1122">
        <v>14787</v>
      </c>
      <c r="N26" s="1122">
        <v>14787</v>
      </c>
      <c r="O26" s="1122">
        <f t="shared" si="1"/>
        <v>0</v>
      </c>
      <c r="P26" s="1274"/>
    </row>
    <row r="27" spans="2:16" ht="16.5" customHeight="1">
      <c r="B27" s="1123" t="s">
        <v>8</v>
      </c>
      <c r="C27" s="1121" t="s">
        <v>1147</v>
      </c>
      <c r="D27" s="1121" t="s">
        <v>1148</v>
      </c>
      <c r="E27" s="1121" t="s">
        <v>1149</v>
      </c>
      <c r="F27" s="1121" t="s">
        <v>1217</v>
      </c>
      <c r="G27" s="1121" t="s">
        <v>1287</v>
      </c>
      <c r="H27" s="1121" t="s">
        <v>1299</v>
      </c>
      <c r="I27" s="1104">
        <v>10246</v>
      </c>
      <c r="J27" s="1122">
        <v>10524</v>
      </c>
      <c r="K27" s="1122">
        <v>10417</v>
      </c>
      <c r="L27" s="1122">
        <v>-107</v>
      </c>
      <c r="M27" s="1122">
        <v>10957</v>
      </c>
      <c r="N27" s="1122">
        <v>11092</v>
      </c>
      <c r="O27" s="1122">
        <v>135</v>
      </c>
      <c r="P27" s="1274"/>
    </row>
    <row r="28" spans="2:16" ht="16.5" customHeight="1">
      <c r="B28" s="1123" t="s">
        <v>8</v>
      </c>
      <c r="C28" s="1121" t="s">
        <v>1147</v>
      </c>
      <c r="D28" s="1121" t="s">
        <v>1148</v>
      </c>
      <c r="E28" s="1121" t="s">
        <v>1149</v>
      </c>
      <c r="F28" s="1121" t="s">
        <v>1217</v>
      </c>
      <c r="G28" s="1121" t="s">
        <v>1353</v>
      </c>
      <c r="H28" s="1121" t="s">
        <v>1309</v>
      </c>
      <c r="I28" s="1104">
        <v>-24110</v>
      </c>
      <c r="J28" s="1122">
        <v>-24110</v>
      </c>
      <c r="K28" s="1122">
        <v>-24110</v>
      </c>
      <c r="L28" s="1122">
        <f t="shared" si="0"/>
        <v>0</v>
      </c>
      <c r="M28" s="1122">
        <v>-24110</v>
      </c>
      <c r="N28" s="1122">
        <v>-24110</v>
      </c>
      <c r="O28" s="1122">
        <f t="shared" si="1"/>
        <v>0</v>
      </c>
      <c r="P28" s="1274"/>
    </row>
    <row r="29" spans="2:16">
      <c r="B29" s="1123" t="s">
        <v>8</v>
      </c>
      <c r="C29" s="1121" t="s">
        <v>1147</v>
      </c>
      <c r="D29" s="1121" t="s">
        <v>1148</v>
      </c>
      <c r="E29" s="1121" t="s">
        <v>1149</v>
      </c>
      <c r="F29" s="1121" t="s">
        <v>1217</v>
      </c>
      <c r="G29" s="1121" t="s">
        <v>1354</v>
      </c>
      <c r="H29" s="1121" t="s">
        <v>1310</v>
      </c>
      <c r="I29" s="1104">
        <v>4000</v>
      </c>
      <c r="J29" s="1122">
        <v>4000</v>
      </c>
      <c r="K29" s="1122">
        <v>4000</v>
      </c>
      <c r="L29" s="1122">
        <f t="shared" si="0"/>
        <v>0</v>
      </c>
      <c r="M29" s="1122">
        <v>4000</v>
      </c>
      <c r="N29" s="1122">
        <v>4000</v>
      </c>
      <c r="O29" s="1122">
        <f t="shared" si="1"/>
        <v>0</v>
      </c>
      <c r="P29" s="253"/>
    </row>
    <row r="30" spans="2:16">
      <c r="B30" s="1123" t="s">
        <v>8</v>
      </c>
      <c r="C30" s="1121" t="s">
        <v>1147</v>
      </c>
      <c r="D30" s="1121" t="s">
        <v>1148</v>
      </c>
      <c r="E30" s="1121" t="s">
        <v>1149</v>
      </c>
      <c r="F30" s="1121" t="s">
        <v>1217</v>
      </c>
      <c r="G30" s="1121" t="s">
        <v>1355</v>
      </c>
      <c r="H30" s="1121" t="s">
        <v>1311</v>
      </c>
      <c r="I30" s="1104">
        <v>2500</v>
      </c>
      <c r="J30" s="1122">
        <v>2500</v>
      </c>
      <c r="K30" s="1122">
        <v>2500</v>
      </c>
      <c r="L30" s="1122">
        <f t="shared" si="0"/>
        <v>0</v>
      </c>
      <c r="M30" s="1122">
        <v>2500</v>
      </c>
      <c r="N30" s="1122">
        <v>2500</v>
      </c>
      <c r="O30" s="1122">
        <f t="shared" si="1"/>
        <v>0</v>
      </c>
      <c r="P30" s="253"/>
    </row>
    <row r="31" spans="2:16">
      <c r="B31" s="1123" t="s">
        <v>8</v>
      </c>
      <c r="C31" s="1121" t="s">
        <v>1147</v>
      </c>
      <c r="D31" s="1121" t="s">
        <v>1148</v>
      </c>
      <c r="E31" s="1121" t="s">
        <v>1149</v>
      </c>
      <c r="F31" s="1121" t="s">
        <v>1217</v>
      </c>
      <c r="G31" s="1121" t="s">
        <v>1356</v>
      </c>
      <c r="H31" s="1121" t="s">
        <v>1312</v>
      </c>
      <c r="I31" s="1104">
        <v>2000</v>
      </c>
      <c r="J31" s="1122">
        <v>2000</v>
      </c>
      <c r="K31" s="1122">
        <v>2000</v>
      </c>
      <c r="L31" s="1122">
        <f t="shared" si="0"/>
        <v>0</v>
      </c>
      <c r="M31" s="1122">
        <v>2000</v>
      </c>
      <c r="N31" s="1122">
        <v>2000</v>
      </c>
      <c r="O31" s="1122">
        <f t="shared" si="1"/>
        <v>0</v>
      </c>
      <c r="P31" s="253"/>
    </row>
    <row r="32" spans="2:16">
      <c r="B32" s="1123" t="s">
        <v>8</v>
      </c>
      <c r="C32" s="1121" t="s">
        <v>1147</v>
      </c>
      <c r="D32" s="1121" t="s">
        <v>1148</v>
      </c>
      <c r="E32" s="1121" t="s">
        <v>1149</v>
      </c>
      <c r="F32" s="1121" t="s">
        <v>1217</v>
      </c>
      <c r="G32" s="1121" t="s">
        <v>1357</v>
      </c>
      <c r="H32" s="1121" t="s">
        <v>1313</v>
      </c>
      <c r="I32" s="1104">
        <v>9810</v>
      </c>
      <c r="J32" s="1122">
        <v>9810</v>
      </c>
      <c r="K32" s="1122">
        <v>9810</v>
      </c>
      <c r="L32" s="1122">
        <f t="shared" si="0"/>
        <v>0</v>
      </c>
      <c r="M32" s="1122">
        <v>9810</v>
      </c>
      <c r="N32" s="1122">
        <v>9810</v>
      </c>
      <c r="O32" s="1122">
        <f t="shared" si="1"/>
        <v>0</v>
      </c>
      <c r="P32" s="253"/>
    </row>
    <row r="33" spans="2:16">
      <c r="B33" s="1123" t="s">
        <v>8</v>
      </c>
      <c r="C33" s="1121" t="s">
        <v>1147</v>
      </c>
      <c r="D33" s="1121" t="s">
        <v>1148</v>
      </c>
      <c r="E33" s="1121" t="s">
        <v>1149</v>
      </c>
      <c r="F33" s="1121" t="s">
        <v>1217</v>
      </c>
      <c r="G33" s="1121" t="s">
        <v>1358</v>
      </c>
      <c r="H33" s="1121" t="s">
        <v>1314</v>
      </c>
      <c r="I33" s="1104">
        <v>1090</v>
      </c>
      <c r="J33" s="1122">
        <v>1090</v>
      </c>
      <c r="K33" s="1122">
        <v>1090</v>
      </c>
      <c r="L33" s="1122">
        <f t="shared" si="0"/>
        <v>0</v>
      </c>
      <c r="M33" s="1122">
        <v>1090</v>
      </c>
      <c r="N33" s="1122">
        <v>1090</v>
      </c>
      <c r="O33" s="1122">
        <f t="shared" si="1"/>
        <v>0</v>
      </c>
      <c r="P33" s="253"/>
    </row>
    <row r="34" spans="2:16">
      <c r="B34" s="1123" t="s">
        <v>8</v>
      </c>
      <c r="C34" s="1121" t="s">
        <v>1147</v>
      </c>
      <c r="D34" s="1121" t="s">
        <v>1148</v>
      </c>
      <c r="E34" s="1121" t="s">
        <v>1149</v>
      </c>
      <c r="F34" s="1121" t="s">
        <v>1217</v>
      </c>
      <c r="G34" s="1121" t="s">
        <v>1359</v>
      </c>
      <c r="H34" s="1121" t="s">
        <v>1315</v>
      </c>
      <c r="I34" s="1104">
        <v>1172</v>
      </c>
      <c r="J34" s="1122">
        <v>1172</v>
      </c>
      <c r="K34" s="1122">
        <v>1172</v>
      </c>
      <c r="L34" s="1122">
        <f t="shared" si="0"/>
        <v>0</v>
      </c>
      <c r="M34" s="1122">
        <v>1172</v>
      </c>
      <c r="N34" s="1122">
        <v>1172</v>
      </c>
      <c r="O34" s="1122">
        <f t="shared" si="1"/>
        <v>0</v>
      </c>
      <c r="P34" s="253"/>
    </row>
    <row r="35" spans="2:16">
      <c r="B35" s="1123" t="s">
        <v>8</v>
      </c>
      <c r="C35" s="1121" t="s">
        <v>1147</v>
      </c>
      <c r="D35" s="1121" t="s">
        <v>1148</v>
      </c>
      <c r="E35" s="1121" t="s">
        <v>1149</v>
      </c>
      <c r="F35" s="1121" t="s">
        <v>1217</v>
      </c>
      <c r="G35" s="1121" t="s">
        <v>1360</v>
      </c>
      <c r="H35" s="1121" t="s">
        <v>1316</v>
      </c>
      <c r="I35" s="1104">
        <v>1000</v>
      </c>
      <c r="J35" s="1122">
        <v>1000</v>
      </c>
      <c r="K35" s="1122">
        <v>1000</v>
      </c>
      <c r="L35" s="1122">
        <f t="shared" si="0"/>
        <v>0</v>
      </c>
      <c r="M35" s="1122">
        <v>1000</v>
      </c>
      <c r="N35" s="1122">
        <v>1000</v>
      </c>
      <c r="O35" s="1122">
        <f t="shared" si="1"/>
        <v>0</v>
      </c>
      <c r="P35" s="253"/>
    </row>
    <row r="36" spans="2:16">
      <c r="B36" s="1123" t="s">
        <v>8</v>
      </c>
      <c r="C36" s="1121" t="s">
        <v>1147</v>
      </c>
      <c r="D36" s="1121" t="s">
        <v>1148</v>
      </c>
      <c r="E36" s="1121" t="s">
        <v>1149</v>
      </c>
      <c r="F36" s="1121" t="s">
        <v>1217</v>
      </c>
      <c r="G36" s="1121" t="s">
        <v>1361</v>
      </c>
      <c r="H36" s="1121" t="s">
        <v>1317</v>
      </c>
      <c r="I36" s="1104">
        <v>12966</v>
      </c>
      <c r="J36" s="1122">
        <v>12966</v>
      </c>
      <c r="K36" s="1122">
        <v>12966</v>
      </c>
      <c r="L36" s="1122">
        <f t="shared" si="0"/>
        <v>0</v>
      </c>
      <c r="M36" s="1122">
        <v>12966</v>
      </c>
      <c r="N36" s="1122">
        <v>12966</v>
      </c>
      <c r="O36" s="1122">
        <f t="shared" si="1"/>
        <v>0</v>
      </c>
      <c r="P36" s="253"/>
    </row>
    <row r="37" spans="2:16" ht="57">
      <c r="B37" s="1123" t="s">
        <v>8</v>
      </c>
      <c r="C37" s="1121" t="s">
        <v>1147</v>
      </c>
      <c r="D37" s="1121" t="s">
        <v>1148</v>
      </c>
      <c r="E37" s="1121" t="s">
        <v>1149</v>
      </c>
      <c r="F37" s="1121" t="s">
        <v>1217</v>
      </c>
      <c r="G37" s="1121" t="s">
        <v>1362</v>
      </c>
      <c r="H37" s="1121" t="s">
        <v>1318</v>
      </c>
      <c r="I37" s="1104">
        <v>451000</v>
      </c>
      <c r="J37" s="1122">
        <v>431000</v>
      </c>
      <c r="K37" s="1122">
        <v>431000</v>
      </c>
      <c r="L37" s="1122">
        <f t="shared" si="0"/>
        <v>0</v>
      </c>
      <c r="M37" s="1122">
        <v>431000</v>
      </c>
      <c r="N37" s="1122">
        <v>635000</v>
      </c>
      <c r="O37" s="1122">
        <f t="shared" si="1"/>
        <v>204000</v>
      </c>
      <c r="P37" s="1077" t="s">
        <v>1393</v>
      </c>
    </row>
    <row r="38" spans="2:16" ht="28.5">
      <c r="B38" s="1123" t="s">
        <v>8</v>
      </c>
      <c r="C38" s="1121" t="s">
        <v>1147</v>
      </c>
      <c r="D38" s="1121" t="s">
        <v>1148</v>
      </c>
      <c r="E38" s="1121" t="s">
        <v>1149</v>
      </c>
      <c r="F38" s="1121" t="s">
        <v>1217</v>
      </c>
      <c r="G38" s="1121" t="s">
        <v>720</v>
      </c>
      <c r="H38" s="1121" t="s">
        <v>187</v>
      </c>
      <c r="I38" s="1104">
        <v>206688</v>
      </c>
      <c r="J38" s="1122">
        <v>199382</v>
      </c>
      <c r="K38" s="1122">
        <v>235786</v>
      </c>
      <c r="L38" s="1122">
        <f t="shared" si="0"/>
        <v>36404</v>
      </c>
      <c r="M38" s="1122">
        <v>199382</v>
      </c>
      <c r="N38" s="1122">
        <v>238404.81999999998</v>
      </c>
      <c r="O38" s="1122">
        <f t="shared" si="1"/>
        <v>39022.819999999978</v>
      </c>
      <c r="P38" s="1077" t="s">
        <v>1417</v>
      </c>
    </row>
    <row r="39" spans="2:16" ht="213.75">
      <c r="B39" s="1123" t="s">
        <v>8</v>
      </c>
      <c r="C39" s="1121" t="s">
        <v>1147</v>
      </c>
      <c r="D39" s="1121" t="s">
        <v>1148</v>
      </c>
      <c r="E39" s="1121" t="s">
        <v>1149</v>
      </c>
      <c r="F39" s="1121" t="s">
        <v>1217</v>
      </c>
      <c r="G39" s="1121" t="s">
        <v>1363</v>
      </c>
      <c r="H39" s="1121" t="s">
        <v>1319</v>
      </c>
      <c r="I39" s="1104">
        <v>2021222</v>
      </c>
      <c r="J39" s="1122">
        <v>2050065</v>
      </c>
      <c r="K39" s="1122">
        <v>4050065.24</v>
      </c>
      <c r="L39" s="1122">
        <f t="shared" si="0"/>
        <v>2000000.2400000002</v>
      </c>
      <c r="M39" s="1122">
        <v>2050065</v>
      </c>
      <c r="N39" s="1122">
        <v>3592348.95</v>
      </c>
      <c r="O39" s="1122">
        <f t="shared" si="1"/>
        <v>1542283.9500000002</v>
      </c>
      <c r="P39" s="1077" t="s">
        <v>1416</v>
      </c>
    </row>
    <row r="40" spans="2:16">
      <c r="B40" s="1123" t="s">
        <v>8</v>
      </c>
      <c r="C40" s="1121" t="s">
        <v>1147</v>
      </c>
      <c r="D40" s="1121" t="s">
        <v>1148</v>
      </c>
      <c r="E40" s="1121" t="s">
        <v>1149</v>
      </c>
      <c r="F40" s="1121" t="s">
        <v>1217</v>
      </c>
      <c r="G40" s="1121" t="s">
        <v>1364</v>
      </c>
      <c r="H40" s="1121" t="s">
        <v>1320</v>
      </c>
      <c r="I40" s="1104">
        <v>17080</v>
      </c>
      <c r="J40" s="1122">
        <v>17080</v>
      </c>
      <c r="K40" s="1122">
        <v>17080</v>
      </c>
      <c r="L40" s="1122">
        <f t="shared" si="0"/>
        <v>0</v>
      </c>
      <c r="M40" s="1122">
        <v>17080</v>
      </c>
      <c r="N40" s="1122">
        <v>17080</v>
      </c>
      <c r="O40" s="1122">
        <f t="shared" si="1"/>
        <v>0</v>
      </c>
      <c r="P40" s="253"/>
    </row>
    <row r="41" spans="2:16">
      <c r="B41" s="1123" t="s">
        <v>8</v>
      </c>
      <c r="C41" s="1121" t="s">
        <v>1147</v>
      </c>
      <c r="D41" s="1121" t="s">
        <v>1148</v>
      </c>
      <c r="E41" s="1121" t="s">
        <v>1149</v>
      </c>
      <c r="F41" s="1121" t="s">
        <v>1217</v>
      </c>
      <c r="G41" s="1121" t="s">
        <v>1365</v>
      </c>
      <c r="H41" s="1121" t="s">
        <v>1321</v>
      </c>
      <c r="I41" s="1104">
        <v>5000</v>
      </c>
      <c r="J41" s="1122">
        <v>5000</v>
      </c>
      <c r="K41" s="1122">
        <v>5000</v>
      </c>
      <c r="L41" s="1122">
        <f t="shared" si="0"/>
        <v>0</v>
      </c>
      <c r="M41" s="1122">
        <v>5000</v>
      </c>
      <c r="N41" s="1122">
        <v>5000</v>
      </c>
      <c r="O41" s="1122">
        <f t="shared" si="1"/>
        <v>0</v>
      </c>
      <c r="P41" s="253"/>
    </row>
    <row r="42" spans="2:16" ht="114">
      <c r="B42" s="1123" t="s">
        <v>8</v>
      </c>
      <c r="C42" s="1121" t="s">
        <v>1147</v>
      </c>
      <c r="D42" s="1121" t="s">
        <v>1148</v>
      </c>
      <c r="E42" s="1121" t="s">
        <v>1149</v>
      </c>
      <c r="F42" s="1121" t="s">
        <v>1217</v>
      </c>
      <c r="G42" s="1121" t="s">
        <v>1366</v>
      </c>
      <c r="H42" s="1121" t="s">
        <v>1322</v>
      </c>
      <c r="I42" s="1104">
        <v>17000</v>
      </c>
      <c r="J42" s="1122">
        <v>17000</v>
      </c>
      <c r="K42" s="1122">
        <v>17000</v>
      </c>
      <c r="L42" s="1122">
        <f t="shared" si="0"/>
        <v>0</v>
      </c>
      <c r="M42" s="1122">
        <v>17000</v>
      </c>
      <c r="N42" s="1122">
        <v>34000</v>
      </c>
      <c r="O42" s="1122">
        <f t="shared" si="1"/>
        <v>17000</v>
      </c>
      <c r="P42" s="1077" t="s">
        <v>1394</v>
      </c>
    </row>
    <row r="43" spans="2:16">
      <c r="B43" s="1123" t="s">
        <v>8</v>
      </c>
      <c r="C43" s="1121" t="s">
        <v>1147</v>
      </c>
      <c r="D43" s="1121" t="s">
        <v>1148</v>
      </c>
      <c r="E43" s="1121" t="s">
        <v>1149</v>
      </c>
      <c r="F43" s="1121" t="s">
        <v>1217</v>
      </c>
      <c r="G43" s="1121" t="s">
        <v>1367</v>
      </c>
      <c r="H43" s="1121" t="s">
        <v>1323</v>
      </c>
      <c r="I43" s="1104">
        <v>6360</v>
      </c>
      <c r="J43" s="1122">
        <v>6360</v>
      </c>
      <c r="K43" s="1122">
        <v>6360</v>
      </c>
      <c r="L43" s="1122">
        <f t="shared" si="0"/>
        <v>0</v>
      </c>
      <c r="M43" s="1122">
        <v>6360</v>
      </c>
      <c r="N43" s="1122">
        <v>6360</v>
      </c>
      <c r="O43" s="1122">
        <f t="shared" si="1"/>
        <v>0</v>
      </c>
      <c r="P43" s="253"/>
    </row>
    <row r="44" spans="2:16">
      <c r="B44" s="1123" t="s">
        <v>8</v>
      </c>
      <c r="C44" s="1121" t="s">
        <v>1147</v>
      </c>
      <c r="D44" s="1121" t="s">
        <v>1148</v>
      </c>
      <c r="E44" s="1121" t="s">
        <v>1149</v>
      </c>
      <c r="F44" s="1121" t="s">
        <v>1217</v>
      </c>
      <c r="G44" s="1121" t="s">
        <v>1368</v>
      </c>
      <c r="H44" s="1121" t="s">
        <v>1324</v>
      </c>
      <c r="I44" s="1104">
        <v>2210</v>
      </c>
      <c r="J44" s="1122">
        <v>2210</v>
      </c>
      <c r="K44" s="1122">
        <v>2210</v>
      </c>
      <c r="L44" s="1122">
        <f t="shared" si="0"/>
        <v>0</v>
      </c>
      <c r="M44" s="1122">
        <v>2210</v>
      </c>
      <c r="N44" s="1122">
        <v>2210</v>
      </c>
      <c r="O44" s="1122">
        <f t="shared" si="1"/>
        <v>0</v>
      </c>
      <c r="P44" s="253"/>
    </row>
    <row r="45" spans="2:16" ht="71.25">
      <c r="B45" s="1123" t="s">
        <v>8</v>
      </c>
      <c r="C45" s="1121" t="s">
        <v>1147</v>
      </c>
      <c r="D45" s="1121" t="s">
        <v>1148</v>
      </c>
      <c r="E45" s="1121" t="s">
        <v>1149</v>
      </c>
      <c r="F45" s="1121" t="s">
        <v>1217</v>
      </c>
      <c r="G45" s="1121" t="s">
        <v>1369</v>
      </c>
      <c r="H45" s="1121" t="s">
        <v>1325</v>
      </c>
      <c r="I45" s="1104">
        <v>70380</v>
      </c>
      <c r="J45" s="1122">
        <v>70380</v>
      </c>
      <c r="K45" s="1122">
        <v>70380</v>
      </c>
      <c r="L45" s="1122">
        <f t="shared" si="0"/>
        <v>0</v>
      </c>
      <c r="M45" s="1122">
        <v>70380</v>
      </c>
      <c r="N45" s="1122">
        <v>106920</v>
      </c>
      <c r="O45" s="1122">
        <f t="shared" si="1"/>
        <v>36540</v>
      </c>
      <c r="P45" s="1077" t="s">
        <v>1395</v>
      </c>
    </row>
    <row r="46" spans="2:16">
      <c r="B46" s="1123" t="s">
        <v>8</v>
      </c>
      <c r="C46" s="1121" t="s">
        <v>1147</v>
      </c>
      <c r="D46" s="1121" t="s">
        <v>1148</v>
      </c>
      <c r="E46" s="1121" t="s">
        <v>1149</v>
      </c>
      <c r="F46" s="1121" t="s">
        <v>1217</v>
      </c>
      <c r="G46" s="1121" t="s">
        <v>1370</v>
      </c>
      <c r="H46" s="1121" t="s">
        <v>1326</v>
      </c>
      <c r="I46" s="1104">
        <v>56560</v>
      </c>
      <c r="J46" s="1122">
        <v>56560</v>
      </c>
      <c r="K46" s="1122">
        <v>56560</v>
      </c>
      <c r="L46" s="1122">
        <f t="shared" si="0"/>
        <v>0</v>
      </c>
      <c r="M46" s="1122">
        <v>56560</v>
      </c>
      <c r="N46" s="1122">
        <v>56560</v>
      </c>
      <c r="O46" s="1122">
        <f t="shared" si="1"/>
        <v>0</v>
      </c>
      <c r="P46" s="253"/>
    </row>
    <row r="47" spans="2:16" ht="156.75">
      <c r="B47" s="1123" t="s">
        <v>8</v>
      </c>
      <c r="C47" s="1121" t="s">
        <v>1147</v>
      </c>
      <c r="D47" s="1121" t="s">
        <v>1148</v>
      </c>
      <c r="E47" s="1121" t="s">
        <v>1149</v>
      </c>
      <c r="F47" s="1121" t="s">
        <v>1217</v>
      </c>
      <c r="G47" s="1121" t="s">
        <v>1288</v>
      </c>
      <c r="H47" s="1121" t="s">
        <v>1300</v>
      </c>
      <c r="I47" s="1104">
        <v>1143695</v>
      </c>
      <c r="J47" s="1122">
        <v>1185640</v>
      </c>
      <c r="K47" s="1122">
        <v>1185640</v>
      </c>
      <c r="L47" s="1122">
        <f t="shared" si="0"/>
        <v>0</v>
      </c>
      <c r="M47" s="1122">
        <v>1185640</v>
      </c>
      <c r="N47" s="1122">
        <v>1204926.0799999998</v>
      </c>
      <c r="O47" s="1122">
        <f t="shared" si="1"/>
        <v>19286.079999999842</v>
      </c>
      <c r="P47" s="1077" t="s">
        <v>1426</v>
      </c>
    </row>
    <row r="48" spans="2:16" ht="85.5">
      <c r="B48" s="1123" t="s">
        <v>8</v>
      </c>
      <c r="C48" s="1121" t="s">
        <v>1147</v>
      </c>
      <c r="D48" s="1121" t="s">
        <v>1148</v>
      </c>
      <c r="E48" s="1121" t="s">
        <v>1149</v>
      </c>
      <c r="F48" s="1121" t="s">
        <v>1217</v>
      </c>
      <c r="G48" s="1121" t="s">
        <v>1371</v>
      </c>
      <c r="H48" s="1121" t="s">
        <v>1327</v>
      </c>
      <c r="I48" s="1104">
        <v>53615</v>
      </c>
      <c r="J48" s="1122">
        <v>53615</v>
      </c>
      <c r="K48" s="1122">
        <v>53615</v>
      </c>
      <c r="L48" s="1122">
        <f t="shared" si="0"/>
        <v>0</v>
      </c>
      <c r="M48" s="1122">
        <v>53615</v>
      </c>
      <c r="N48" s="1122">
        <v>93756.6</v>
      </c>
      <c r="O48" s="1122">
        <f t="shared" si="1"/>
        <v>40141.600000000006</v>
      </c>
      <c r="P48" s="1077" t="s">
        <v>1396</v>
      </c>
    </row>
    <row r="49" spans="2:16" ht="71.25">
      <c r="B49" s="1123" t="s">
        <v>8</v>
      </c>
      <c r="C49" s="1121" t="s">
        <v>1147</v>
      </c>
      <c r="D49" s="1121" t="s">
        <v>1148</v>
      </c>
      <c r="E49" s="1121" t="s">
        <v>1149</v>
      </c>
      <c r="F49" s="1121" t="s">
        <v>1217</v>
      </c>
      <c r="G49" s="1121" t="s">
        <v>1372</v>
      </c>
      <c r="H49" s="1121" t="s">
        <v>1328</v>
      </c>
      <c r="I49" s="1104">
        <v>200191</v>
      </c>
      <c r="J49" s="1122">
        <v>200191</v>
      </c>
      <c r="K49" s="1122">
        <v>200191</v>
      </c>
      <c r="L49" s="1122">
        <f t="shared" si="0"/>
        <v>0</v>
      </c>
      <c r="M49" s="1122">
        <v>200191</v>
      </c>
      <c r="N49" s="1122">
        <v>388470.44</v>
      </c>
      <c r="O49" s="1122">
        <f t="shared" si="1"/>
        <v>188279.44</v>
      </c>
      <c r="P49" s="1077" t="s">
        <v>1397</v>
      </c>
    </row>
    <row r="50" spans="2:16" ht="71.25">
      <c r="B50" s="1123" t="s">
        <v>8</v>
      </c>
      <c r="C50" s="1121" t="s">
        <v>1147</v>
      </c>
      <c r="D50" s="1121" t="s">
        <v>1148</v>
      </c>
      <c r="E50" s="1121" t="s">
        <v>1149</v>
      </c>
      <c r="F50" s="1121" t="s">
        <v>1217</v>
      </c>
      <c r="G50" s="1121" t="s">
        <v>1373</v>
      </c>
      <c r="H50" s="1121" t="s">
        <v>1329</v>
      </c>
      <c r="I50" s="1104">
        <v>30541</v>
      </c>
      <c r="J50" s="1122">
        <v>30541</v>
      </c>
      <c r="K50" s="1122">
        <v>30541</v>
      </c>
      <c r="L50" s="1122">
        <f t="shared" si="0"/>
        <v>0</v>
      </c>
      <c r="M50" s="1122">
        <v>30541</v>
      </c>
      <c r="N50" s="1122">
        <v>54318.159999999996</v>
      </c>
      <c r="O50" s="1122">
        <f t="shared" si="1"/>
        <v>23777.159999999996</v>
      </c>
      <c r="P50" s="1077" t="s">
        <v>1398</v>
      </c>
    </row>
    <row r="51" spans="2:16">
      <c r="B51" s="1123" t="s">
        <v>8</v>
      </c>
      <c r="C51" s="1121" t="s">
        <v>1147</v>
      </c>
      <c r="D51" s="1121" t="s">
        <v>1148</v>
      </c>
      <c r="E51" s="1121" t="s">
        <v>1149</v>
      </c>
      <c r="F51" s="1121" t="s">
        <v>1217</v>
      </c>
      <c r="G51" s="1121" t="s">
        <v>1374</v>
      </c>
      <c r="H51" s="1121" t="s">
        <v>1330</v>
      </c>
      <c r="I51" s="1104">
        <v>5000</v>
      </c>
      <c r="J51" s="1122">
        <v>5000</v>
      </c>
      <c r="K51" s="1122">
        <v>5000</v>
      </c>
      <c r="L51" s="1122">
        <f t="shared" si="0"/>
        <v>0</v>
      </c>
      <c r="M51" s="1122">
        <v>5000</v>
      </c>
      <c r="N51" s="1122">
        <v>5000</v>
      </c>
      <c r="O51" s="1122">
        <f t="shared" si="1"/>
        <v>0</v>
      </c>
      <c r="P51" s="253"/>
    </row>
    <row r="52" spans="2:16" ht="71.25">
      <c r="B52" s="1123" t="s">
        <v>8</v>
      </c>
      <c r="C52" s="1121" t="s">
        <v>1147</v>
      </c>
      <c r="D52" s="1121" t="s">
        <v>1148</v>
      </c>
      <c r="E52" s="1121" t="s">
        <v>1149</v>
      </c>
      <c r="F52" s="1121" t="s">
        <v>1217</v>
      </c>
      <c r="G52" s="1121" t="s">
        <v>1375</v>
      </c>
      <c r="H52" s="1121" t="s">
        <v>1331</v>
      </c>
      <c r="I52" s="1104">
        <v>37000</v>
      </c>
      <c r="J52" s="1122">
        <v>37000</v>
      </c>
      <c r="K52" s="1122">
        <v>37000</v>
      </c>
      <c r="L52" s="1122">
        <f t="shared" si="0"/>
        <v>0</v>
      </c>
      <c r="M52" s="1122">
        <v>37000</v>
      </c>
      <c r="N52" s="1122">
        <v>46500</v>
      </c>
      <c r="O52" s="1122">
        <f t="shared" si="1"/>
        <v>9500</v>
      </c>
      <c r="P52" s="1077" t="s">
        <v>1399</v>
      </c>
    </row>
    <row r="53" spans="2:16" ht="185.25">
      <c r="B53" s="1123" t="s">
        <v>8</v>
      </c>
      <c r="C53" s="1121" t="s">
        <v>1147</v>
      </c>
      <c r="D53" s="1121" t="s">
        <v>1148</v>
      </c>
      <c r="E53" s="1121" t="s">
        <v>1149</v>
      </c>
      <c r="F53" s="1121" t="s">
        <v>1217</v>
      </c>
      <c r="G53" s="1121" t="s">
        <v>1376</v>
      </c>
      <c r="H53" s="1121" t="s">
        <v>1332</v>
      </c>
      <c r="I53" s="1104">
        <v>1727866</v>
      </c>
      <c r="J53" s="1122">
        <v>1699709</v>
      </c>
      <c r="K53" s="1122">
        <v>2872054.5732242898</v>
      </c>
      <c r="L53" s="1122">
        <f t="shared" si="0"/>
        <v>1172345.5732242898</v>
      </c>
      <c r="M53" s="1122">
        <v>1699709</v>
      </c>
      <c r="N53" s="1122">
        <v>4287729.7901599985</v>
      </c>
      <c r="O53" s="1122">
        <f t="shared" si="1"/>
        <v>2588020.7901599985</v>
      </c>
      <c r="P53" s="1077" t="s">
        <v>1427</v>
      </c>
    </row>
    <row r="54" spans="2:16" ht="85.5">
      <c r="B54" s="1123" t="s">
        <v>8</v>
      </c>
      <c r="C54" s="1121" t="s">
        <v>1147</v>
      </c>
      <c r="D54" s="1121" t="s">
        <v>1148</v>
      </c>
      <c r="E54" s="1121" t="s">
        <v>1149</v>
      </c>
      <c r="F54" s="1121" t="s">
        <v>1217</v>
      </c>
      <c r="G54" s="1121" t="s">
        <v>1289</v>
      </c>
      <c r="H54" s="1121" t="s">
        <v>1301</v>
      </c>
      <c r="I54" s="1104">
        <v>757017</v>
      </c>
      <c r="J54" s="1122">
        <v>791002</v>
      </c>
      <c r="K54" s="1122">
        <v>791002</v>
      </c>
      <c r="L54" s="1122">
        <f t="shared" si="0"/>
        <v>0</v>
      </c>
      <c r="M54" s="1122">
        <v>791002</v>
      </c>
      <c r="N54" s="1122">
        <v>1403925</v>
      </c>
      <c r="O54" s="1122">
        <f t="shared" si="1"/>
        <v>612923</v>
      </c>
      <c r="P54" s="1077" t="s">
        <v>1400</v>
      </c>
    </row>
    <row r="55" spans="2:16">
      <c r="B55" s="1123" t="s">
        <v>8</v>
      </c>
      <c r="C55" s="1121" t="s">
        <v>1147</v>
      </c>
      <c r="D55" s="1121" t="s">
        <v>1148</v>
      </c>
      <c r="E55" s="1121" t="s">
        <v>1149</v>
      </c>
      <c r="F55" s="1121" t="s">
        <v>1217</v>
      </c>
      <c r="G55" s="1121" t="s">
        <v>1377</v>
      </c>
      <c r="H55" s="1121" t="s">
        <v>1333</v>
      </c>
      <c r="I55" s="1104">
        <v>21300</v>
      </c>
      <c r="J55" s="1122">
        <v>21300</v>
      </c>
      <c r="K55" s="1122">
        <v>21300</v>
      </c>
      <c r="L55" s="1122">
        <f t="shared" si="0"/>
        <v>0</v>
      </c>
      <c r="M55" s="1122">
        <v>21300</v>
      </c>
      <c r="N55" s="1122">
        <v>21300</v>
      </c>
      <c r="O55" s="1122">
        <f t="shared" si="1"/>
        <v>0</v>
      </c>
      <c r="P55" s="253"/>
    </row>
    <row r="56" spans="2:16">
      <c r="B56" s="1123" t="s">
        <v>8</v>
      </c>
      <c r="C56" s="1121" t="s">
        <v>1147</v>
      </c>
      <c r="D56" s="1121" t="s">
        <v>1148</v>
      </c>
      <c r="E56" s="1121" t="s">
        <v>1149</v>
      </c>
      <c r="F56" s="1121" t="s">
        <v>1217</v>
      </c>
      <c r="G56" s="1121" t="s">
        <v>1378</v>
      </c>
      <c r="H56" s="1121" t="s">
        <v>1334</v>
      </c>
      <c r="I56" s="1104">
        <v>115608</v>
      </c>
      <c r="J56" s="1122">
        <v>93243</v>
      </c>
      <c r="K56" s="1122">
        <v>93243</v>
      </c>
      <c r="L56" s="1122">
        <f t="shared" si="0"/>
        <v>0</v>
      </c>
      <c r="M56" s="1122">
        <v>93243</v>
      </c>
      <c r="N56" s="1122">
        <v>93243</v>
      </c>
      <c r="O56" s="1122">
        <f t="shared" si="1"/>
        <v>0</v>
      </c>
      <c r="P56" s="253"/>
    </row>
    <row r="57" spans="2:16">
      <c r="B57" s="1123" t="s">
        <v>8</v>
      </c>
      <c r="C57" s="1121" t="s">
        <v>1147</v>
      </c>
      <c r="D57" s="1121" t="s">
        <v>1148</v>
      </c>
      <c r="E57" s="1121" t="s">
        <v>1149</v>
      </c>
      <c r="F57" s="1121" t="s">
        <v>1217</v>
      </c>
      <c r="G57" s="1121" t="s">
        <v>723</v>
      </c>
      <c r="H57" s="1121" t="s">
        <v>181</v>
      </c>
      <c r="I57" s="1104">
        <v>53479</v>
      </c>
      <c r="J57" s="1122">
        <v>53479</v>
      </c>
      <c r="K57" s="1122">
        <v>53479</v>
      </c>
      <c r="L57" s="1122">
        <f t="shared" si="0"/>
        <v>0</v>
      </c>
      <c r="M57" s="1122">
        <v>53479</v>
      </c>
      <c r="N57" s="1122">
        <v>53479</v>
      </c>
      <c r="O57" s="1122">
        <f t="shared" si="1"/>
        <v>0</v>
      </c>
      <c r="P57" s="253"/>
    </row>
    <row r="58" spans="2:16" ht="57">
      <c r="B58" s="1123" t="s">
        <v>8</v>
      </c>
      <c r="C58" s="1121" t="s">
        <v>1147</v>
      </c>
      <c r="D58" s="1121" t="s">
        <v>1148</v>
      </c>
      <c r="E58" s="1121" t="s">
        <v>1149</v>
      </c>
      <c r="F58" s="1121" t="s">
        <v>1217</v>
      </c>
      <c r="G58" s="1121" t="s">
        <v>1379</v>
      </c>
      <c r="H58" s="1121" t="s">
        <v>1335</v>
      </c>
      <c r="I58" s="1104">
        <v>60000</v>
      </c>
      <c r="J58" s="1122">
        <v>60000</v>
      </c>
      <c r="K58" s="1122">
        <v>60000</v>
      </c>
      <c r="L58" s="1122">
        <f t="shared" si="0"/>
        <v>0</v>
      </c>
      <c r="M58" s="1122">
        <v>160000</v>
      </c>
      <c r="N58" s="1122">
        <v>0</v>
      </c>
      <c r="O58" s="1122">
        <f t="shared" si="1"/>
        <v>-160000</v>
      </c>
      <c r="P58" s="1077" t="s">
        <v>1401</v>
      </c>
    </row>
    <row r="59" spans="2:16" ht="99.75">
      <c r="B59" s="1123" t="s">
        <v>8</v>
      </c>
      <c r="C59" s="1121" t="s">
        <v>1147</v>
      </c>
      <c r="D59" s="1121" t="s">
        <v>1148</v>
      </c>
      <c r="E59" s="1121" t="s">
        <v>1149</v>
      </c>
      <c r="F59" s="1121" t="s">
        <v>1217</v>
      </c>
      <c r="G59" s="1121" t="s">
        <v>1380</v>
      </c>
      <c r="H59" s="1121" t="s">
        <v>1336</v>
      </c>
      <c r="I59" s="1104">
        <v>2747</v>
      </c>
      <c r="J59" s="1122">
        <v>2747</v>
      </c>
      <c r="K59" s="1122">
        <v>17128</v>
      </c>
      <c r="L59" s="1122">
        <f t="shared" si="0"/>
        <v>14381</v>
      </c>
      <c r="M59" s="1122">
        <v>2747</v>
      </c>
      <c r="N59" s="1122">
        <v>30621</v>
      </c>
      <c r="O59" s="1122">
        <f t="shared" si="1"/>
        <v>27874</v>
      </c>
      <c r="P59" s="1077" t="s">
        <v>1418</v>
      </c>
    </row>
    <row r="60" spans="2:16">
      <c r="B60" s="1123" t="s">
        <v>8</v>
      </c>
      <c r="C60" s="1121" t="s">
        <v>1147</v>
      </c>
      <c r="D60" s="1121" t="s">
        <v>1148</v>
      </c>
      <c r="E60" s="1121" t="s">
        <v>1149</v>
      </c>
      <c r="F60" s="1121" t="s">
        <v>1217</v>
      </c>
      <c r="G60" s="1121" t="s">
        <v>1381</v>
      </c>
      <c r="H60" s="1121" t="s">
        <v>1337</v>
      </c>
      <c r="I60" s="1104">
        <v>621</v>
      </c>
      <c r="J60" s="1122">
        <v>621</v>
      </c>
      <c r="K60" s="1122">
        <v>621</v>
      </c>
      <c r="L60" s="1122">
        <f t="shared" si="0"/>
        <v>0</v>
      </c>
      <c r="M60" s="1122">
        <v>621</v>
      </c>
      <c r="N60" s="1122">
        <v>621</v>
      </c>
      <c r="O60" s="1122">
        <f t="shared" si="1"/>
        <v>0</v>
      </c>
      <c r="P60" s="253"/>
    </row>
    <row r="61" spans="2:16">
      <c r="B61" s="1123" t="s">
        <v>8</v>
      </c>
      <c r="C61" s="1121" t="s">
        <v>1147</v>
      </c>
      <c r="D61" s="1121" t="s">
        <v>1148</v>
      </c>
      <c r="E61" s="1121" t="s">
        <v>1149</v>
      </c>
      <c r="F61" s="1121" t="s">
        <v>1217</v>
      </c>
      <c r="G61" s="1121" t="s">
        <v>1382</v>
      </c>
      <c r="H61" s="1121" t="s">
        <v>1338</v>
      </c>
      <c r="I61" s="1104">
        <v>3879</v>
      </c>
      <c r="J61" s="1122">
        <v>3879</v>
      </c>
      <c r="K61" s="1122">
        <v>3879</v>
      </c>
      <c r="L61" s="1122">
        <f t="shared" si="0"/>
        <v>0</v>
      </c>
      <c r="M61" s="1122">
        <v>3879</v>
      </c>
      <c r="N61" s="1122">
        <v>3879</v>
      </c>
      <c r="O61" s="1122">
        <f t="shared" si="1"/>
        <v>0</v>
      </c>
      <c r="P61" s="253"/>
    </row>
    <row r="62" spans="2:16">
      <c r="B62" s="1123" t="s">
        <v>8</v>
      </c>
      <c r="C62" s="1121" t="s">
        <v>1147</v>
      </c>
      <c r="D62" s="1121" t="s">
        <v>1148</v>
      </c>
      <c r="E62" s="1121" t="s">
        <v>1149</v>
      </c>
      <c r="F62" s="1121" t="s">
        <v>1217</v>
      </c>
      <c r="G62" s="1121" t="s">
        <v>1383</v>
      </c>
      <c r="H62" s="1121" t="s">
        <v>1339</v>
      </c>
      <c r="I62" s="1104">
        <v>3262</v>
      </c>
      <c r="J62" s="1122">
        <v>3262</v>
      </c>
      <c r="K62" s="1122">
        <v>3262</v>
      </c>
      <c r="L62" s="1122">
        <f t="shared" si="0"/>
        <v>0</v>
      </c>
      <c r="M62" s="1122">
        <v>3262</v>
      </c>
      <c r="N62" s="1122">
        <v>3262</v>
      </c>
      <c r="O62" s="1122">
        <f t="shared" si="1"/>
        <v>0</v>
      </c>
      <c r="P62" s="253"/>
    </row>
    <row r="63" spans="2:16">
      <c r="B63" s="1123" t="s">
        <v>8</v>
      </c>
      <c r="C63" s="1121" t="s">
        <v>1147</v>
      </c>
      <c r="D63" s="1121" t="s">
        <v>1148</v>
      </c>
      <c r="E63" s="1121" t="s">
        <v>1149</v>
      </c>
      <c r="F63" s="1121" t="s">
        <v>1217</v>
      </c>
      <c r="G63" s="1121" t="s">
        <v>1384</v>
      </c>
      <c r="H63" s="1121" t="s">
        <v>1340</v>
      </c>
      <c r="I63" s="1104">
        <v>3263</v>
      </c>
      <c r="J63" s="1122">
        <v>3263</v>
      </c>
      <c r="K63" s="1122">
        <v>3263</v>
      </c>
      <c r="L63" s="1122">
        <f t="shared" si="0"/>
        <v>0</v>
      </c>
      <c r="M63" s="1122">
        <v>3263</v>
      </c>
      <c r="N63" s="1122">
        <v>3263</v>
      </c>
      <c r="O63" s="1122">
        <f t="shared" si="1"/>
        <v>0</v>
      </c>
      <c r="P63" s="253"/>
    </row>
    <row r="64" spans="2:16">
      <c r="B64" s="1123" t="s">
        <v>8</v>
      </c>
      <c r="C64" s="1121" t="s">
        <v>1147</v>
      </c>
      <c r="D64" s="1121" t="s">
        <v>1148</v>
      </c>
      <c r="E64" s="1121" t="s">
        <v>1149</v>
      </c>
      <c r="F64" s="1121" t="s">
        <v>1217</v>
      </c>
      <c r="G64" s="1121" t="s">
        <v>1385</v>
      </c>
      <c r="H64" s="1121" t="s">
        <v>1341</v>
      </c>
      <c r="I64" s="1104">
        <v>300</v>
      </c>
      <c r="J64" s="1122">
        <v>300</v>
      </c>
      <c r="K64" s="1122">
        <v>300</v>
      </c>
      <c r="L64" s="1122">
        <f t="shared" si="0"/>
        <v>0</v>
      </c>
      <c r="M64" s="1122">
        <v>300</v>
      </c>
      <c r="N64" s="1122">
        <v>300</v>
      </c>
      <c r="O64" s="1122">
        <f t="shared" si="1"/>
        <v>0</v>
      </c>
      <c r="P64" s="253"/>
    </row>
    <row r="65" spans="2:16">
      <c r="B65" s="1123" t="s">
        <v>8</v>
      </c>
      <c r="C65" s="1121" t="s">
        <v>1147</v>
      </c>
      <c r="D65" s="1121" t="s">
        <v>1148</v>
      </c>
      <c r="E65" s="1121" t="s">
        <v>1149</v>
      </c>
      <c r="F65" s="1121" t="s">
        <v>1217</v>
      </c>
      <c r="G65" s="1121" t="s">
        <v>1386</v>
      </c>
      <c r="H65" s="1121" t="s">
        <v>1342</v>
      </c>
      <c r="I65" s="1104">
        <v>1182</v>
      </c>
      <c r="J65" s="1122">
        <v>1182</v>
      </c>
      <c r="K65" s="1122">
        <v>1182</v>
      </c>
      <c r="L65" s="1122">
        <f t="shared" si="0"/>
        <v>0</v>
      </c>
      <c r="M65" s="1122">
        <v>1182</v>
      </c>
      <c r="N65" s="1122">
        <v>1182</v>
      </c>
      <c r="O65" s="1122">
        <f t="shared" si="1"/>
        <v>0</v>
      </c>
      <c r="P65" s="253"/>
    </row>
    <row r="66" spans="2:16">
      <c r="B66" s="1123" t="s">
        <v>8</v>
      </c>
      <c r="C66" s="1121" t="s">
        <v>1147</v>
      </c>
      <c r="D66" s="1121" t="s">
        <v>1148</v>
      </c>
      <c r="E66" s="1121" t="s">
        <v>1149</v>
      </c>
      <c r="F66" s="1121" t="s">
        <v>1217</v>
      </c>
      <c r="G66" s="1121" t="s">
        <v>1387</v>
      </c>
      <c r="H66" s="1121" t="s">
        <v>1343</v>
      </c>
      <c r="I66" s="1104">
        <v>57039</v>
      </c>
      <c r="J66" s="1122">
        <v>48512</v>
      </c>
      <c r="K66" s="1122">
        <v>48512</v>
      </c>
      <c r="L66" s="1122">
        <f t="shared" si="0"/>
        <v>0</v>
      </c>
      <c r="M66" s="1122">
        <v>48512</v>
      </c>
      <c r="N66" s="1122">
        <v>48512</v>
      </c>
      <c r="O66" s="1122">
        <f t="shared" si="1"/>
        <v>0</v>
      </c>
      <c r="P66" s="253"/>
    </row>
    <row r="67" spans="2:16">
      <c r="B67" s="1123" t="s">
        <v>8</v>
      </c>
      <c r="C67" s="1121" t="s">
        <v>1147</v>
      </c>
      <c r="D67" s="1121" t="s">
        <v>1148</v>
      </c>
      <c r="E67" s="1121" t="s">
        <v>1149</v>
      </c>
      <c r="F67" s="1121" t="s">
        <v>1217</v>
      </c>
      <c r="G67" s="1121" t="s">
        <v>1388</v>
      </c>
      <c r="H67" s="1121" t="s">
        <v>1344</v>
      </c>
      <c r="I67" s="1104">
        <v>36965</v>
      </c>
      <c r="J67" s="1122">
        <v>18781</v>
      </c>
      <c r="K67" s="1122">
        <v>18781</v>
      </c>
      <c r="L67" s="1122">
        <f t="shared" ref="L67:L103" si="2">K67-J67</f>
        <v>0</v>
      </c>
      <c r="M67" s="1122">
        <v>18781</v>
      </c>
      <c r="N67" s="1122">
        <v>18781</v>
      </c>
      <c r="O67" s="1122">
        <f t="shared" ref="O67:O103" si="3">N67-M67</f>
        <v>0</v>
      </c>
      <c r="P67" s="253"/>
    </row>
    <row r="68" spans="2:16">
      <c r="B68" s="1123" t="s">
        <v>8</v>
      </c>
      <c r="C68" s="1121" t="s">
        <v>1147</v>
      </c>
      <c r="D68" s="1121" t="s">
        <v>1148</v>
      </c>
      <c r="E68" s="1121" t="s">
        <v>1149</v>
      </c>
      <c r="F68" s="1121" t="s">
        <v>1217</v>
      </c>
      <c r="G68" s="1121" t="s">
        <v>1389</v>
      </c>
      <c r="H68" s="1121" t="s">
        <v>1345</v>
      </c>
      <c r="I68" s="1104">
        <v>176505</v>
      </c>
      <c r="J68" s="1122">
        <v>142707</v>
      </c>
      <c r="K68" s="1122">
        <v>142707</v>
      </c>
      <c r="L68" s="1122">
        <f t="shared" si="2"/>
        <v>0</v>
      </c>
      <c r="M68" s="1122">
        <v>142707</v>
      </c>
      <c r="N68" s="1122">
        <v>142707</v>
      </c>
      <c r="O68" s="1122">
        <f t="shared" si="3"/>
        <v>0</v>
      </c>
      <c r="P68" s="253"/>
    </row>
    <row r="69" spans="2:16" ht="114">
      <c r="B69" s="1123" t="s">
        <v>8</v>
      </c>
      <c r="C69" s="1121" t="s">
        <v>1147</v>
      </c>
      <c r="D69" s="1121" t="s">
        <v>1148</v>
      </c>
      <c r="E69" s="1121" t="s">
        <v>1149</v>
      </c>
      <c r="F69" s="1121" t="s">
        <v>1217</v>
      </c>
      <c r="G69" s="1121" t="s">
        <v>1390</v>
      </c>
      <c r="H69" s="1121" t="s">
        <v>1346</v>
      </c>
      <c r="I69" s="1104">
        <v>15841</v>
      </c>
      <c r="J69" s="1122">
        <v>25823</v>
      </c>
      <c r="K69" s="1122">
        <v>19987</v>
      </c>
      <c r="L69" s="1122">
        <f t="shared" si="2"/>
        <v>-5836</v>
      </c>
      <c r="M69" s="1122">
        <v>25823</v>
      </c>
      <c r="N69" s="1122">
        <v>29582</v>
      </c>
      <c r="O69" s="1122">
        <f t="shared" si="3"/>
        <v>3759</v>
      </c>
      <c r="P69" s="1077" t="s">
        <v>1428</v>
      </c>
    </row>
    <row r="70" spans="2:16" s="68" customFormat="1">
      <c r="B70" s="1123" t="s">
        <v>8</v>
      </c>
      <c r="C70" s="1121" t="s">
        <v>1147</v>
      </c>
      <c r="D70" s="1121" t="s">
        <v>1148</v>
      </c>
      <c r="E70" s="1121" t="s">
        <v>1278</v>
      </c>
      <c r="F70" s="1121" t="s">
        <v>1422</v>
      </c>
      <c r="G70" s="1121" t="s">
        <v>1279</v>
      </c>
      <c r="H70" s="1121" t="s">
        <v>1291</v>
      </c>
      <c r="I70" s="1104">
        <v>59574</v>
      </c>
      <c r="J70" s="1122">
        <v>61358</v>
      </c>
      <c r="K70" s="1122">
        <v>61358</v>
      </c>
      <c r="L70" s="1122">
        <f t="shared" ref="L70:L81" si="4">K70-J70</f>
        <v>0</v>
      </c>
      <c r="M70" s="1122">
        <v>63889</v>
      </c>
      <c r="N70" s="1122">
        <v>63889</v>
      </c>
      <c r="O70" s="1122">
        <f t="shared" ref="O70:O81" si="5">N70-M70</f>
        <v>0</v>
      </c>
      <c r="P70" s="31"/>
    </row>
    <row r="71" spans="2:16" s="68" customFormat="1">
      <c r="B71" s="1123" t="s">
        <v>8</v>
      </c>
      <c r="C71" s="1121" t="s">
        <v>1147</v>
      </c>
      <c r="D71" s="1121" t="s">
        <v>1148</v>
      </c>
      <c r="E71" s="1121" t="s">
        <v>1278</v>
      </c>
      <c r="F71" s="1121" t="s">
        <v>1422</v>
      </c>
      <c r="G71" s="1121" t="s">
        <v>1280</v>
      </c>
      <c r="H71" s="1121" t="s">
        <v>1292</v>
      </c>
      <c r="I71" s="1104">
        <v>11181</v>
      </c>
      <c r="J71" s="1122">
        <v>12309</v>
      </c>
      <c r="K71" s="1122">
        <v>12309</v>
      </c>
      <c r="L71" s="1122">
        <f t="shared" si="4"/>
        <v>0</v>
      </c>
      <c r="M71" s="1122">
        <v>12817</v>
      </c>
      <c r="N71" s="1122">
        <v>12817</v>
      </c>
      <c r="O71" s="1122">
        <f t="shared" si="5"/>
        <v>0</v>
      </c>
      <c r="P71" s="1105"/>
    </row>
    <row r="72" spans="2:16" s="68" customFormat="1">
      <c r="B72" s="1123" t="s">
        <v>8</v>
      </c>
      <c r="C72" s="1121" t="s">
        <v>1147</v>
      </c>
      <c r="D72" s="1121" t="s">
        <v>1148</v>
      </c>
      <c r="E72" s="1121" t="s">
        <v>1278</v>
      </c>
      <c r="F72" s="1121" t="s">
        <v>1422</v>
      </c>
      <c r="G72" s="1121" t="s">
        <v>1281</v>
      </c>
      <c r="H72" s="1121" t="s">
        <v>1293</v>
      </c>
      <c r="I72" s="1104">
        <v>3694</v>
      </c>
      <c r="J72" s="1122">
        <v>3804</v>
      </c>
      <c r="K72" s="1122">
        <v>3804</v>
      </c>
      <c r="L72" s="1122">
        <f t="shared" si="4"/>
        <v>0</v>
      </c>
      <c r="M72" s="1122">
        <v>3961</v>
      </c>
      <c r="N72" s="1122">
        <v>3961</v>
      </c>
      <c r="O72" s="1122">
        <f t="shared" si="5"/>
        <v>0</v>
      </c>
      <c r="P72" s="1105"/>
    </row>
    <row r="73" spans="2:16" s="68" customFormat="1">
      <c r="B73" s="1123" t="s">
        <v>8</v>
      </c>
      <c r="C73" s="1121" t="s">
        <v>1147</v>
      </c>
      <c r="D73" s="1121" t="s">
        <v>1148</v>
      </c>
      <c r="E73" s="1121" t="s">
        <v>1278</v>
      </c>
      <c r="F73" s="1121" t="s">
        <v>1422</v>
      </c>
      <c r="G73" s="1121" t="s">
        <v>1282</v>
      </c>
      <c r="H73" s="1121" t="s">
        <v>1294</v>
      </c>
      <c r="I73" s="1104">
        <v>864</v>
      </c>
      <c r="J73" s="1122">
        <v>890</v>
      </c>
      <c r="K73" s="1122">
        <v>890</v>
      </c>
      <c r="L73" s="1122">
        <f t="shared" si="4"/>
        <v>0</v>
      </c>
      <c r="M73" s="1122">
        <v>926</v>
      </c>
      <c r="N73" s="1122">
        <v>926</v>
      </c>
      <c r="O73" s="1122">
        <f t="shared" si="5"/>
        <v>0</v>
      </c>
      <c r="P73" s="1105"/>
    </row>
    <row r="74" spans="2:16" s="68" customFormat="1">
      <c r="B74" s="1123" t="s">
        <v>8</v>
      </c>
      <c r="C74" s="1121" t="s">
        <v>1147</v>
      </c>
      <c r="D74" s="1121" t="s">
        <v>1148</v>
      </c>
      <c r="E74" s="1121" t="s">
        <v>1278</v>
      </c>
      <c r="F74" s="1121" t="s">
        <v>1422</v>
      </c>
      <c r="G74" s="1121" t="s">
        <v>1283</v>
      </c>
      <c r="H74" s="1121" t="s">
        <v>1295</v>
      </c>
      <c r="I74" s="1104">
        <v>1459</v>
      </c>
      <c r="J74" s="1122">
        <v>1542</v>
      </c>
      <c r="K74" s="1122">
        <v>1542</v>
      </c>
      <c r="L74" s="1122">
        <f t="shared" si="4"/>
        <v>0</v>
      </c>
      <c r="M74" s="1122">
        <v>1666</v>
      </c>
      <c r="N74" s="1122">
        <v>1666</v>
      </c>
      <c r="O74" s="1122">
        <f t="shared" si="5"/>
        <v>0</v>
      </c>
      <c r="P74" s="1105"/>
    </row>
    <row r="75" spans="2:16" s="68" customFormat="1">
      <c r="B75" s="1123" t="s">
        <v>8</v>
      </c>
      <c r="C75" s="1121" t="s">
        <v>1147</v>
      </c>
      <c r="D75" s="1121" t="s">
        <v>1148</v>
      </c>
      <c r="E75" s="1121" t="s">
        <v>1278</v>
      </c>
      <c r="F75" s="1121" t="s">
        <v>1422</v>
      </c>
      <c r="G75" s="1121" t="s">
        <v>1284</v>
      </c>
      <c r="H75" s="1121" t="s">
        <v>1296</v>
      </c>
      <c r="I75" s="1104">
        <v>5479</v>
      </c>
      <c r="J75" s="1122">
        <v>5790</v>
      </c>
      <c r="K75" s="1122">
        <v>5790</v>
      </c>
      <c r="L75" s="1122">
        <f t="shared" si="4"/>
        <v>0</v>
      </c>
      <c r="M75" s="1122">
        <v>6255</v>
      </c>
      <c r="N75" s="1122">
        <v>6255</v>
      </c>
      <c r="O75" s="1122">
        <f t="shared" si="5"/>
        <v>0</v>
      </c>
      <c r="P75" s="1105"/>
    </row>
    <row r="76" spans="2:16" s="68" customFormat="1">
      <c r="B76" s="1123" t="s">
        <v>8</v>
      </c>
      <c r="C76" s="1121" t="s">
        <v>1147</v>
      </c>
      <c r="D76" s="1121" t="s">
        <v>1148</v>
      </c>
      <c r="E76" s="1121" t="s">
        <v>1278</v>
      </c>
      <c r="F76" s="1121" t="s">
        <v>1422</v>
      </c>
      <c r="G76" s="1121" t="s">
        <v>1285</v>
      </c>
      <c r="H76" s="1121" t="s">
        <v>1297</v>
      </c>
      <c r="I76" s="1104">
        <v>742</v>
      </c>
      <c r="J76" s="1122">
        <v>760</v>
      </c>
      <c r="K76" s="1122">
        <v>760</v>
      </c>
      <c r="L76" s="1122">
        <f t="shared" si="4"/>
        <v>0</v>
      </c>
      <c r="M76" s="1122">
        <v>788</v>
      </c>
      <c r="N76" s="1122">
        <v>788</v>
      </c>
      <c r="O76" s="1122">
        <f t="shared" si="5"/>
        <v>0</v>
      </c>
      <c r="P76" s="1105"/>
    </row>
    <row r="77" spans="2:16" s="68" customFormat="1">
      <c r="B77" s="1123" t="s">
        <v>8</v>
      </c>
      <c r="C77" s="1121" t="s">
        <v>1147</v>
      </c>
      <c r="D77" s="1121" t="s">
        <v>1148</v>
      </c>
      <c r="E77" s="1121" t="s">
        <v>1278</v>
      </c>
      <c r="F77" s="1121" t="s">
        <v>1422</v>
      </c>
      <c r="G77" s="1121" t="s">
        <v>1286</v>
      </c>
      <c r="H77" s="1121" t="s">
        <v>1298</v>
      </c>
      <c r="I77" s="1104">
        <v>161</v>
      </c>
      <c r="J77" s="1122">
        <v>165</v>
      </c>
      <c r="K77" s="1122">
        <v>165</v>
      </c>
      <c r="L77" s="1122">
        <f t="shared" si="4"/>
        <v>0</v>
      </c>
      <c r="M77" s="1122">
        <v>172</v>
      </c>
      <c r="N77" s="1122">
        <v>172</v>
      </c>
      <c r="O77" s="1122">
        <f t="shared" si="5"/>
        <v>0</v>
      </c>
      <c r="P77" s="1105"/>
    </row>
    <row r="78" spans="2:16" s="68" customFormat="1">
      <c r="B78" s="1123" t="s">
        <v>8</v>
      </c>
      <c r="C78" s="1121" t="s">
        <v>1147</v>
      </c>
      <c r="D78" s="1121" t="s">
        <v>1148</v>
      </c>
      <c r="E78" s="1121" t="s">
        <v>1278</v>
      </c>
      <c r="F78" s="1121" t="s">
        <v>1422</v>
      </c>
      <c r="G78" s="1121" t="s">
        <v>1287</v>
      </c>
      <c r="H78" s="1121" t="s">
        <v>1299</v>
      </c>
      <c r="I78" s="1104">
        <v>232</v>
      </c>
      <c r="J78" s="1122">
        <v>239</v>
      </c>
      <c r="K78" s="1122">
        <v>239</v>
      </c>
      <c r="L78" s="1122">
        <f t="shared" si="4"/>
        <v>0</v>
      </c>
      <c r="M78" s="1122">
        <v>250</v>
      </c>
      <c r="N78" s="1122">
        <v>250</v>
      </c>
      <c r="O78" s="1122">
        <f t="shared" si="5"/>
        <v>0</v>
      </c>
      <c r="P78" s="1105"/>
    </row>
    <row r="79" spans="2:16">
      <c r="B79" s="1123" t="s">
        <v>8</v>
      </c>
      <c r="C79" s="1121" t="s">
        <v>1147</v>
      </c>
      <c r="D79" s="1121" t="s">
        <v>1148</v>
      </c>
      <c r="E79" s="1121" t="s">
        <v>1278</v>
      </c>
      <c r="F79" s="1121" t="s">
        <v>1422</v>
      </c>
      <c r="G79" s="1121" t="s">
        <v>1288</v>
      </c>
      <c r="H79" s="1121" t="s">
        <v>1300</v>
      </c>
      <c r="I79" s="1104">
        <v>267</v>
      </c>
      <c r="J79" s="1122">
        <v>267</v>
      </c>
      <c r="K79" s="1122">
        <v>267</v>
      </c>
      <c r="L79" s="1122">
        <f t="shared" si="4"/>
        <v>0</v>
      </c>
      <c r="M79" s="1122">
        <v>267</v>
      </c>
      <c r="N79" s="1122">
        <v>267</v>
      </c>
      <c r="O79" s="1122">
        <f t="shared" si="5"/>
        <v>0</v>
      </c>
      <c r="P79" s="1116"/>
    </row>
    <row r="80" spans="2:16">
      <c r="B80" s="1123" t="s">
        <v>8</v>
      </c>
      <c r="C80" s="1121" t="s">
        <v>1147</v>
      </c>
      <c r="D80" s="1121" t="s">
        <v>1148</v>
      </c>
      <c r="E80" s="1121" t="s">
        <v>1278</v>
      </c>
      <c r="F80" s="1121" t="s">
        <v>1422</v>
      </c>
      <c r="G80" s="1121" t="s">
        <v>1289</v>
      </c>
      <c r="H80" s="1121" t="s">
        <v>1301</v>
      </c>
      <c r="I80" s="1104">
        <v>583</v>
      </c>
      <c r="J80" s="1122">
        <v>583</v>
      </c>
      <c r="K80" s="1122">
        <v>583</v>
      </c>
      <c r="L80" s="1122">
        <f t="shared" si="4"/>
        <v>0</v>
      </c>
      <c r="M80" s="1122">
        <v>583</v>
      </c>
      <c r="N80" s="1122">
        <v>583</v>
      </c>
      <c r="O80" s="1122">
        <f t="shared" si="5"/>
        <v>0</v>
      </c>
      <c r="P80" s="1116"/>
    </row>
    <row r="81" spans="1:16" ht="15" thickBot="1">
      <c r="B81" s="1125" t="s">
        <v>8</v>
      </c>
      <c r="C81" s="1126" t="s">
        <v>1147</v>
      </c>
      <c r="D81" s="1126" t="s">
        <v>1148</v>
      </c>
      <c r="E81" s="1126" t="s">
        <v>1278</v>
      </c>
      <c r="F81" s="1126" t="s">
        <v>1422</v>
      </c>
      <c r="G81" s="1126" t="s">
        <v>1290</v>
      </c>
      <c r="H81" s="1126" t="s">
        <v>1302</v>
      </c>
      <c r="I81" s="1227">
        <v>487</v>
      </c>
      <c r="J81" s="1127">
        <v>487</v>
      </c>
      <c r="K81" s="1127">
        <v>487</v>
      </c>
      <c r="L81" s="1127">
        <f t="shared" si="4"/>
        <v>0</v>
      </c>
      <c r="M81" s="1127">
        <v>487</v>
      </c>
      <c r="N81" s="1127">
        <v>487</v>
      </c>
      <c r="O81" s="1127">
        <f t="shared" si="5"/>
        <v>0</v>
      </c>
      <c r="P81" s="1117"/>
    </row>
    <row r="82" spans="1:16" s="68" customFormat="1">
      <c r="A82" s="59"/>
      <c r="B82" s="1128"/>
      <c r="C82" s="1128"/>
      <c r="D82" s="1128"/>
      <c r="E82" s="1128"/>
      <c r="F82" s="1128"/>
      <c r="G82" s="1128"/>
      <c r="H82" s="1128"/>
      <c r="I82" s="1129"/>
      <c r="J82" s="1130"/>
      <c r="K82" s="1130"/>
      <c r="L82" s="1130"/>
      <c r="M82" s="1130"/>
      <c r="N82" s="1130"/>
      <c r="O82" s="1130"/>
      <c r="P82" s="1131"/>
    </row>
    <row r="83" spans="1:16" s="68" customFormat="1">
      <c r="B83" s="1128"/>
      <c r="C83" s="1128"/>
      <c r="D83" s="1128"/>
      <c r="E83" s="1128"/>
      <c r="F83" s="1128"/>
      <c r="G83" s="1128"/>
      <c r="H83" s="1128"/>
      <c r="I83" s="1129"/>
      <c r="J83" s="1130"/>
      <c r="K83" s="1130"/>
      <c r="L83" s="1130"/>
      <c r="M83" s="1130"/>
      <c r="N83" s="1130"/>
      <c r="O83" s="1130"/>
      <c r="P83" s="1131"/>
    </row>
    <row r="84" spans="1:16" s="68" customFormat="1" ht="15" thickBot="1">
      <c r="B84" s="1128"/>
      <c r="C84" s="1128"/>
      <c r="D84" s="1128"/>
      <c r="E84" s="1128"/>
      <c r="F84" s="1128"/>
      <c r="G84" s="1128"/>
      <c r="H84" s="1128"/>
      <c r="I84" s="1129"/>
      <c r="J84" s="1130"/>
      <c r="K84" s="1130"/>
      <c r="L84" s="1130"/>
      <c r="M84" s="1130"/>
      <c r="N84" s="1130"/>
      <c r="O84" s="1130"/>
      <c r="P84" s="1079"/>
    </row>
    <row r="85" spans="1:16" s="68" customFormat="1" ht="15.75" thickBot="1">
      <c r="B85" s="1229" t="s">
        <v>713</v>
      </c>
      <c r="C85" s="1230"/>
      <c r="D85" s="1230"/>
      <c r="E85" s="1230"/>
      <c r="F85" s="1230"/>
      <c r="G85" s="1230"/>
      <c r="H85" s="1230"/>
      <c r="I85" s="1230"/>
      <c r="J85" s="1230"/>
      <c r="K85" s="1230"/>
      <c r="L85" s="1230"/>
      <c r="M85" s="1230"/>
      <c r="N85" s="1230"/>
      <c r="O85" s="1230"/>
      <c r="P85" s="1231"/>
    </row>
    <row r="86" spans="1:16" s="68" customFormat="1" ht="29.25" thickBot="1">
      <c r="B86" s="1144" t="s">
        <v>8</v>
      </c>
      <c r="C86" s="1145" t="s">
        <v>707</v>
      </c>
      <c r="D86" s="1145" t="s">
        <v>708</v>
      </c>
      <c r="E86" s="1145" t="s">
        <v>114</v>
      </c>
      <c r="F86" s="1146" t="s">
        <v>631</v>
      </c>
      <c r="G86" s="1145" t="s">
        <v>683</v>
      </c>
      <c r="H86" s="1146" t="s">
        <v>623</v>
      </c>
      <c r="I86" s="1145" t="s">
        <v>624</v>
      </c>
      <c r="J86" s="1145" t="s">
        <v>563</v>
      </c>
      <c r="K86" s="1145" t="s">
        <v>564</v>
      </c>
      <c r="L86" s="1145" t="s">
        <v>565</v>
      </c>
      <c r="M86" s="1145" t="s">
        <v>625</v>
      </c>
      <c r="N86" s="1145" t="s">
        <v>626</v>
      </c>
      <c r="O86" s="1145" t="s">
        <v>627</v>
      </c>
      <c r="P86" s="1147" t="s">
        <v>109</v>
      </c>
    </row>
    <row r="87" spans="1:16">
      <c r="B87" s="1119" t="s">
        <v>8</v>
      </c>
      <c r="C87" s="1120" t="s">
        <v>1147</v>
      </c>
      <c r="D87" s="1120" t="s">
        <v>1148</v>
      </c>
      <c r="E87" s="1120" t="s">
        <v>1149</v>
      </c>
      <c r="F87" s="1120" t="s">
        <v>1217</v>
      </c>
      <c r="G87" s="1120" t="s">
        <v>1244</v>
      </c>
      <c r="H87" s="1120" t="s">
        <v>1263</v>
      </c>
      <c r="I87" s="1225">
        <v>196000</v>
      </c>
      <c r="J87" s="1136">
        <v>3679</v>
      </c>
      <c r="K87" s="1136">
        <v>3679</v>
      </c>
      <c r="L87" s="1136">
        <f t="shared" si="2"/>
        <v>0</v>
      </c>
      <c r="M87" s="1136">
        <v>3679</v>
      </c>
      <c r="N87" s="1136">
        <v>3679</v>
      </c>
      <c r="O87" s="1136">
        <f t="shared" si="3"/>
        <v>0</v>
      </c>
      <c r="P87" s="1102"/>
    </row>
    <row r="88" spans="1:16">
      <c r="B88" s="1123" t="s">
        <v>8</v>
      </c>
      <c r="C88" s="1121" t="s">
        <v>1147</v>
      </c>
      <c r="D88" s="1121" t="s">
        <v>1148</v>
      </c>
      <c r="E88" s="1121" t="s">
        <v>1149</v>
      </c>
      <c r="F88" s="1121" t="s">
        <v>1217</v>
      </c>
      <c r="G88" s="1121" t="s">
        <v>1245</v>
      </c>
      <c r="H88" s="1121" t="s">
        <v>1264</v>
      </c>
      <c r="I88" s="1118">
        <v>28344</v>
      </c>
      <c r="J88" s="1122">
        <v>10841</v>
      </c>
      <c r="K88" s="1122">
        <v>10841</v>
      </c>
      <c r="L88" s="1122">
        <f t="shared" si="2"/>
        <v>0</v>
      </c>
      <c r="M88" s="1122">
        <v>10841</v>
      </c>
      <c r="N88" s="1122">
        <v>10841</v>
      </c>
      <c r="O88" s="1122">
        <f t="shared" si="3"/>
        <v>0</v>
      </c>
      <c r="P88" s="253"/>
    </row>
    <row r="89" spans="1:16">
      <c r="B89" s="1123" t="s">
        <v>8</v>
      </c>
      <c r="C89" s="1121" t="s">
        <v>1147</v>
      </c>
      <c r="D89" s="1121" t="s">
        <v>1148</v>
      </c>
      <c r="E89" s="1121" t="s">
        <v>1149</v>
      </c>
      <c r="F89" s="1121" t="s">
        <v>1217</v>
      </c>
      <c r="G89" s="1121" t="s">
        <v>1228</v>
      </c>
      <c r="H89" s="1121" t="s">
        <v>1247</v>
      </c>
      <c r="I89" s="1118">
        <v>91345</v>
      </c>
      <c r="J89" s="1122">
        <v>196000</v>
      </c>
      <c r="K89" s="1122">
        <v>196000</v>
      </c>
      <c r="L89" s="1122">
        <f t="shared" si="2"/>
        <v>0</v>
      </c>
      <c r="M89" s="1122">
        <v>196000</v>
      </c>
      <c r="N89" s="1122">
        <v>196000</v>
      </c>
      <c r="O89" s="1122">
        <f t="shared" si="3"/>
        <v>0</v>
      </c>
      <c r="P89" s="253"/>
    </row>
    <row r="90" spans="1:16">
      <c r="B90" s="1123" t="s">
        <v>8</v>
      </c>
      <c r="C90" s="1121" t="s">
        <v>1147</v>
      </c>
      <c r="D90" s="1121" t="s">
        <v>1148</v>
      </c>
      <c r="E90" s="1121" t="s">
        <v>1149</v>
      </c>
      <c r="F90" s="1121" t="s">
        <v>1217</v>
      </c>
      <c r="G90" s="1121" t="s">
        <v>1229</v>
      </c>
      <c r="H90" s="1121" t="s">
        <v>1248</v>
      </c>
      <c r="I90" s="1118">
        <v>10010</v>
      </c>
      <c r="J90" s="1122">
        <v>29100</v>
      </c>
      <c r="K90" s="1122">
        <v>29100</v>
      </c>
      <c r="L90" s="1122">
        <f t="shared" si="2"/>
        <v>0</v>
      </c>
      <c r="M90" s="1122">
        <v>29100</v>
      </c>
      <c r="N90" s="1122">
        <v>29100</v>
      </c>
      <c r="O90" s="1122">
        <f t="shared" si="3"/>
        <v>0</v>
      </c>
      <c r="P90" s="253"/>
    </row>
    <row r="91" spans="1:16">
      <c r="B91" s="1123" t="s">
        <v>8</v>
      </c>
      <c r="C91" s="1121" t="s">
        <v>1147</v>
      </c>
      <c r="D91" s="1121" t="s">
        <v>1148</v>
      </c>
      <c r="E91" s="1121" t="s">
        <v>1149</v>
      </c>
      <c r="F91" s="1121" t="s">
        <v>1217</v>
      </c>
      <c r="G91" s="1121" t="s">
        <v>1230</v>
      </c>
      <c r="H91" s="1121" t="s">
        <v>1249</v>
      </c>
      <c r="I91" s="1118">
        <v>28748</v>
      </c>
      <c r="J91" s="1122">
        <v>95856</v>
      </c>
      <c r="K91" s="1122">
        <v>95856</v>
      </c>
      <c r="L91" s="1122">
        <f t="shared" si="2"/>
        <v>0</v>
      </c>
      <c r="M91" s="1122">
        <v>95856</v>
      </c>
      <c r="N91" s="1122">
        <v>95856</v>
      </c>
      <c r="O91" s="1122">
        <f t="shared" si="3"/>
        <v>0</v>
      </c>
      <c r="P91" s="253"/>
    </row>
    <row r="92" spans="1:16">
      <c r="B92" s="1123" t="s">
        <v>8</v>
      </c>
      <c r="C92" s="1121" t="s">
        <v>1147</v>
      </c>
      <c r="D92" s="1121" t="s">
        <v>1148</v>
      </c>
      <c r="E92" s="1121" t="s">
        <v>1149</v>
      </c>
      <c r="F92" s="1121" t="s">
        <v>1217</v>
      </c>
      <c r="G92" s="1121" t="s">
        <v>1231</v>
      </c>
      <c r="H92" s="1121" t="s">
        <v>1250</v>
      </c>
      <c r="I92" s="1118">
        <v>121668</v>
      </c>
      <c r="J92" s="1122">
        <v>10010</v>
      </c>
      <c r="K92" s="1122">
        <v>10010</v>
      </c>
      <c r="L92" s="1122">
        <f t="shared" si="2"/>
        <v>0</v>
      </c>
      <c r="M92" s="1122">
        <v>10010</v>
      </c>
      <c r="N92" s="1122">
        <v>10010</v>
      </c>
      <c r="O92" s="1122">
        <f t="shared" si="3"/>
        <v>0</v>
      </c>
      <c r="P92" s="253"/>
    </row>
    <row r="93" spans="1:16" s="68" customFormat="1" ht="15">
      <c r="B93" s="1123" t="s">
        <v>8</v>
      </c>
      <c r="C93" s="1121" t="s">
        <v>1147</v>
      </c>
      <c r="D93" s="1121" t="s">
        <v>1148</v>
      </c>
      <c r="E93" s="1121" t="s">
        <v>1149</v>
      </c>
      <c r="F93" s="1121" t="s">
        <v>1217</v>
      </c>
      <c r="G93" s="1121" t="s">
        <v>1232</v>
      </c>
      <c r="H93" s="1121" t="s">
        <v>1251</v>
      </c>
      <c r="I93" s="1118">
        <v>22000</v>
      </c>
      <c r="J93" s="1122">
        <v>30185</v>
      </c>
      <c r="K93" s="1122">
        <v>30185</v>
      </c>
      <c r="L93" s="1122">
        <f t="shared" si="2"/>
        <v>0</v>
      </c>
      <c r="M93" s="1122">
        <v>30185</v>
      </c>
      <c r="N93" s="1122">
        <v>30185</v>
      </c>
      <c r="O93" s="1122">
        <f t="shared" si="3"/>
        <v>0</v>
      </c>
      <c r="P93" s="1137"/>
    </row>
    <row r="94" spans="1:16" s="252" customFormat="1">
      <c r="B94" s="1123" t="s">
        <v>8</v>
      </c>
      <c r="C94" s="1121" t="s">
        <v>1147</v>
      </c>
      <c r="D94" s="1121" t="s">
        <v>1148</v>
      </c>
      <c r="E94" s="1121" t="s">
        <v>1149</v>
      </c>
      <c r="F94" s="1121" t="s">
        <v>1217</v>
      </c>
      <c r="G94" s="1121" t="s">
        <v>1233</v>
      </c>
      <c r="H94" s="1121" t="s">
        <v>1252</v>
      </c>
      <c r="I94" s="1118">
        <v>93000</v>
      </c>
      <c r="J94" s="1122">
        <v>133430</v>
      </c>
      <c r="K94" s="1122">
        <v>133430</v>
      </c>
      <c r="L94" s="1122">
        <f t="shared" si="2"/>
        <v>0</v>
      </c>
      <c r="M94" s="1122">
        <v>133430</v>
      </c>
      <c r="N94" s="1122">
        <v>133430</v>
      </c>
      <c r="O94" s="1122">
        <f t="shared" si="3"/>
        <v>0</v>
      </c>
      <c r="P94" s="1138"/>
    </row>
    <row r="95" spans="1:16" s="68" customFormat="1">
      <c r="B95" s="1123" t="s">
        <v>8</v>
      </c>
      <c r="C95" s="1121" t="s">
        <v>1147</v>
      </c>
      <c r="D95" s="1121" t="s">
        <v>1148</v>
      </c>
      <c r="E95" s="1121" t="s">
        <v>1149</v>
      </c>
      <c r="F95" s="1121" t="s">
        <v>1217</v>
      </c>
      <c r="G95" s="1121" t="s">
        <v>1234</v>
      </c>
      <c r="H95" s="1121" t="s">
        <v>1253</v>
      </c>
      <c r="I95" s="1118">
        <v>12600</v>
      </c>
      <c r="J95" s="1122">
        <v>22000</v>
      </c>
      <c r="K95" s="1122">
        <v>22000</v>
      </c>
      <c r="L95" s="1122">
        <f t="shared" si="2"/>
        <v>0</v>
      </c>
      <c r="M95" s="1122">
        <v>22000</v>
      </c>
      <c r="N95" s="1122">
        <v>22000</v>
      </c>
      <c r="O95" s="1122">
        <f t="shared" si="3"/>
        <v>0</v>
      </c>
      <c r="P95" s="1139"/>
    </row>
    <row r="96" spans="1:16" s="68" customFormat="1">
      <c r="B96" s="1123" t="s">
        <v>8</v>
      </c>
      <c r="C96" s="1121" t="s">
        <v>1147</v>
      </c>
      <c r="D96" s="1121" t="s">
        <v>1148</v>
      </c>
      <c r="E96" s="1121" t="s">
        <v>1149</v>
      </c>
      <c r="F96" s="1121" t="s">
        <v>1217</v>
      </c>
      <c r="G96" s="1121" t="s">
        <v>1235</v>
      </c>
      <c r="H96" s="1121" t="s">
        <v>1254</v>
      </c>
      <c r="I96" s="1118">
        <v>8288</v>
      </c>
      <c r="J96" s="1122">
        <v>93000</v>
      </c>
      <c r="K96" s="1122">
        <v>93000</v>
      </c>
      <c r="L96" s="1122">
        <f t="shared" si="2"/>
        <v>0</v>
      </c>
      <c r="M96" s="1122">
        <v>93000</v>
      </c>
      <c r="N96" s="1122">
        <v>93000</v>
      </c>
      <c r="O96" s="1122">
        <f t="shared" si="3"/>
        <v>0</v>
      </c>
      <c r="P96" s="1139"/>
    </row>
    <row r="97" spans="2:16" s="68" customFormat="1">
      <c r="B97" s="1123" t="s">
        <v>8</v>
      </c>
      <c r="C97" s="1121" t="s">
        <v>1147</v>
      </c>
      <c r="D97" s="1121" t="s">
        <v>1148</v>
      </c>
      <c r="E97" s="1121" t="s">
        <v>1149</v>
      </c>
      <c r="F97" s="1121" t="s">
        <v>1217</v>
      </c>
      <c r="G97" s="1121" t="s">
        <v>1236</v>
      </c>
      <c r="H97" s="1121" t="s">
        <v>1255</v>
      </c>
      <c r="I97" s="1118">
        <v>1711</v>
      </c>
      <c r="J97" s="1122">
        <v>12600</v>
      </c>
      <c r="K97" s="1122">
        <v>12600</v>
      </c>
      <c r="L97" s="1122">
        <f t="shared" si="2"/>
        <v>0</v>
      </c>
      <c r="M97" s="1122">
        <v>12600</v>
      </c>
      <c r="N97" s="1122">
        <v>12600</v>
      </c>
      <c r="O97" s="1122">
        <f t="shared" si="3"/>
        <v>0</v>
      </c>
      <c r="P97" s="1139"/>
    </row>
    <row r="98" spans="2:16" s="68" customFormat="1">
      <c r="B98" s="1123" t="s">
        <v>8</v>
      </c>
      <c r="C98" s="1121" t="s">
        <v>1147</v>
      </c>
      <c r="D98" s="1121" t="s">
        <v>1148</v>
      </c>
      <c r="E98" s="1121" t="s">
        <v>1149</v>
      </c>
      <c r="F98" s="1121" t="s">
        <v>1217</v>
      </c>
      <c r="G98" s="1121" t="s">
        <v>1237</v>
      </c>
      <c r="H98" s="1121" t="s">
        <v>1256</v>
      </c>
      <c r="I98" s="1118">
        <v>4929</v>
      </c>
      <c r="J98" s="1122">
        <v>8450</v>
      </c>
      <c r="K98" s="1122">
        <v>8450</v>
      </c>
      <c r="L98" s="1122">
        <f t="shared" si="2"/>
        <v>0</v>
      </c>
      <c r="M98" s="1122">
        <v>8450</v>
      </c>
      <c r="N98" s="1122">
        <v>8450</v>
      </c>
      <c r="O98" s="1122">
        <f t="shared" si="3"/>
        <v>0</v>
      </c>
      <c r="P98" s="1139"/>
    </row>
    <row r="99" spans="2:16" s="68" customFormat="1">
      <c r="B99" s="1123" t="s">
        <v>8</v>
      </c>
      <c r="C99" s="1121" t="s">
        <v>1147</v>
      </c>
      <c r="D99" s="1121" t="s">
        <v>1148</v>
      </c>
      <c r="E99" s="1121" t="s">
        <v>1149</v>
      </c>
      <c r="F99" s="1121" t="s">
        <v>1217</v>
      </c>
      <c r="G99" s="1121" t="s">
        <v>1238</v>
      </c>
      <c r="H99" s="1121" t="s">
        <v>1257</v>
      </c>
      <c r="I99" s="1118">
        <v>57000</v>
      </c>
      <c r="J99" s="1122">
        <v>1748</v>
      </c>
      <c r="K99" s="1122">
        <v>1748</v>
      </c>
      <c r="L99" s="1122">
        <f t="shared" si="2"/>
        <v>0</v>
      </c>
      <c r="M99" s="1122">
        <v>1748</v>
      </c>
      <c r="N99" s="1122">
        <v>1748</v>
      </c>
      <c r="O99" s="1122">
        <f t="shared" si="3"/>
        <v>0</v>
      </c>
      <c r="P99" s="1139"/>
    </row>
    <row r="100" spans="2:16" s="68" customFormat="1">
      <c r="B100" s="1123" t="s">
        <v>8</v>
      </c>
      <c r="C100" s="1121" t="s">
        <v>1147</v>
      </c>
      <c r="D100" s="1121" t="s">
        <v>1148</v>
      </c>
      <c r="E100" s="1121" t="s">
        <v>1149</v>
      </c>
      <c r="F100" s="1121" t="s">
        <v>1217</v>
      </c>
      <c r="G100" s="1121" t="s">
        <v>1239</v>
      </c>
      <c r="H100" s="1121" t="s">
        <v>1258</v>
      </c>
      <c r="I100" s="1118">
        <v>85470</v>
      </c>
      <c r="J100" s="1122">
        <v>5193</v>
      </c>
      <c r="K100" s="1122">
        <v>5193</v>
      </c>
      <c r="L100" s="1122">
        <f t="shared" si="2"/>
        <v>0</v>
      </c>
      <c r="M100" s="1122">
        <v>5193</v>
      </c>
      <c r="N100" s="1122">
        <v>5193</v>
      </c>
      <c r="O100" s="1122">
        <f t="shared" si="3"/>
        <v>0</v>
      </c>
      <c r="P100" s="1139"/>
    </row>
    <row r="101" spans="2:16" s="68" customFormat="1" ht="57">
      <c r="B101" s="1123" t="s">
        <v>8</v>
      </c>
      <c r="C101" s="1121" t="s">
        <v>1147</v>
      </c>
      <c r="D101" s="1121" t="s">
        <v>1148</v>
      </c>
      <c r="E101" s="1121" t="s">
        <v>1149</v>
      </c>
      <c r="F101" s="1121" t="s">
        <v>1217</v>
      </c>
      <c r="G101" s="1121" t="s">
        <v>1240</v>
      </c>
      <c r="H101" s="1121" t="s">
        <v>1259</v>
      </c>
      <c r="I101" s="1118">
        <v>91845</v>
      </c>
      <c r="J101" s="1122">
        <v>59000</v>
      </c>
      <c r="K101" s="1122">
        <v>59000</v>
      </c>
      <c r="L101" s="1122">
        <f t="shared" si="2"/>
        <v>0</v>
      </c>
      <c r="M101" s="1122">
        <v>59000</v>
      </c>
      <c r="N101" s="1124">
        <v>94300</v>
      </c>
      <c r="O101" s="1122">
        <f t="shared" si="3"/>
        <v>35300</v>
      </c>
      <c r="P101" s="1106" t="s">
        <v>1419</v>
      </c>
    </row>
    <row r="102" spans="2:16" s="68" customFormat="1">
      <c r="B102" s="1123" t="s">
        <v>8</v>
      </c>
      <c r="C102" s="1121" t="s">
        <v>1147</v>
      </c>
      <c r="D102" s="1121" t="s">
        <v>1148</v>
      </c>
      <c r="E102" s="1121" t="s">
        <v>1149</v>
      </c>
      <c r="F102" s="1121" t="s">
        <v>1217</v>
      </c>
      <c r="G102" s="1121" t="s">
        <v>1241</v>
      </c>
      <c r="H102" s="1121" t="s">
        <v>1260</v>
      </c>
      <c r="I102" s="1118">
        <v>285217</v>
      </c>
      <c r="J102" s="1122">
        <v>91880</v>
      </c>
      <c r="K102" s="1122">
        <v>91880</v>
      </c>
      <c r="L102" s="1122">
        <f t="shared" si="2"/>
        <v>0</v>
      </c>
      <c r="M102" s="1122">
        <v>91880</v>
      </c>
      <c r="N102" s="1124">
        <v>91880</v>
      </c>
      <c r="O102" s="1122">
        <f t="shared" si="3"/>
        <v>0</v>
      </c>
      <c r="P102" s="1105"/>
    </row>
    <row r="103" spans="2:16" s="68" customFormat="1" ht="71.25">
      <c r="B103" s="1123" t="s">
        <v>8</v>
      </c>
      <c r="C103" s="1121" t="s">
        <v>1147</v>
      </c>
      <c r="D103" s="1121" t="s">
        <v>1148</v>
      </c>
      <c r="E103" s="1121" t="s">
        <v>1149</v>
      </c>
      <c r="F103" s="1121" t="s">
        <v>1217</v>
      </c>
      <c r="G103" s="1121" t="s">
        <v>1242</v>
      </c>
      <c r="H103" s="1121" t="s">
        <v>1261</v>
      </c>
      <c r="I103" s="1118">
        <v>3439</v>
      </c>
      <c r="J103" s="1122">
        <v>98735</v>
      </c>
      <c r="K103" s="1122">
        <v>98735</v>
      </c>
      <c r="L103" s="1122">
        <f t="shared" si="2"/>
        <v>0</v>
      </c>
      <c r="M103" s="1122">
        <v>98735</v>
      </c>
      <c r="N103" s="1124">
        <v>170000</v>
      </c>
      <c r="O103" s="1122">
        <f t="shared" si="3"/>
        <v>71265</v>
      </c>
      <c r="P103" s="1106" t="s">
        <v>1420</v>
      </c>
    </row>
    <row r="104" spans="2:16" s="68" customFormat="1" ht="57">
      <c r="B104" s="1123" t="s">
        <v>8</v>
      </c>
      <c r="C104" s="1121" t="s">
        <v>1147</v>
      </c>
      <c r="D104" s="1121" t="s">
        <v>1148</v>
      </c>
      <c r="E104" s="1121" t="s">
        <v>1149</v>
      </c>
      <c r="F104" s="1121" t="s">
        <v>1217</v>
      </c>
      <c r="G104" s="1121" t="s">
        <v>1243</v>
      </c>
      <c r="H104" s="1121" t="s">
        <v>1262</v>
      </c>
      <c r="I104" s="1118">
        <v>10841</v>
      </c>
      <c r="J104" s="1122">
        <v>285217</v>
      </c>
      <c r="K104" s="1122">
        <v>285217</v>
      </c>
      <c r="L104" s="1122">
        <f>K104-J104</f>
        <v>0</v>
      </c>
      <c r="M104" s="1122">
        <v>285217</v>
      </c>
      <c r="N104" s="1124">
        <v>500000</v>
      </c>
      <c r="O104" s="1122">
        <f>N104-M104</f>
        <v>214783</v>
      </c>
      <c r="P104" s="1106" t="s">
        <v>1421</v>
      </c>
    </row>
    <row r="105" spans="2:16" s="68" customFormat="1" ht="15" thickBot="1">
      <c r="B105" s="1125" t="s">
        <v>8</v>
      </c>
      <c r="C105" s="1126" t="s">
        <v>1147</v>
      </c>
      <c r="D105" s="1126" t="s">
        <v>1148</v>
      </c>
      <c r="E105" s="1126" t="s">
        <v>1149</v>
      </c>
      <c r="F105" s="1126" t="s">
        <v>1217</v>
      </c>
      <c r="G105" s="1140" t="s">
        <v>1246</v>
      </c>
      <c r="H105" s="1140" t="s">
        <v>1265</v>
      </c>
      <c r="I105" s="1226">
        <v>50000</v>
      </c>
      <c r="J105" s="1127">
        <v>50000</v>
      </c>
      <c r="K105" s="1127">
        <v>50000</v>
      </c>
      <c r="L105" s="1127">
        <v>0</v>
      </c>
      <c r="M105" s="1142">
        <v>50000</v>
      </c>
      <c r="N105" s="1141">
        <v>50000</v>
      </c>
      <c r="O105" s="1127">
        <v>0</v>
      </c>
      <c r="P105" s="1143"/>
    </row>
  </sheetData>
  <mergeCells count="3">
    <mergeCell ref="P12:P28"/>
    <mergeCell ref="B10:P10"/>
    <mergeCell ref="B85:P85"/>
  </mergeCells>
  <pageMargins left="0.16" right="0.16" top="0.33" bottom="0.36" header="0.17" footer="0.18"/>
  <pageSetup scale="3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37"/>
  <sheetViews>
    <sheetView zoomScaleNormal="100" zoomScaleSheetLayoutView="55" workbookViewId="0">
      <selection activeCell="B2" sqref="B2"/>
    </sheetView>
  </sheetViews>
  <sheetFormatPr defaultColWidth="9.140625" defaultRowHeight="14.25"/>
  <cols>
    <col min="1" max="1" width="5" style="36" customWidth="1"/>
    <col min="2" max="2" width="8.7109375" style="36" bestFit="1" customWidth="1"/>
    <col min="3" max="3" width="13.7109375" style="36" bestFit="1" customWidth="1"/>
    <col min="4" max="5" width="13.7109375" style="249" bestFit="1" customWidth="1"/>
    <col min="6" max="6" width="13.7109375" style="249" customWidth="1"/>
    <col min="7" max="7" width="18.5703125" style="249" customWidth="1"/>
    <col min="8" max="8" width="12.85546875" style="36" customWidth="1"/>
    <col min="9" max="9" width="15.85546875" style="36" bestFit="1" customWidth="1"/>
    <col min="10" max="10" width="12.42578125" style="36" bestFit="1" customWidth="1"/>
    <col min="11" max="11" width="12.85546875" style="36" customWidth="1"/>
    <col min="12" max="12" width="20" style="36" customWidth="1"/>
    <col min="13" max="14" width="11" style="36" customWidth="1"/>
    <col min="15" max="15" width="10.5703125" style="36" bestFit="1" customWidth="1"/>
    <col min="16" max="16" width="22.85546875" style="36" customWidth="1"/>
    <col min="17" max="17" width="10.5703125" style="36" bestFit="1" customWidth="1"/>
    <col min="18" max="18" width="18.7109375" style="36" bestFit="1" customWidth="1"/>
    <col min="19" max="19" width="11.7109375" style="36" bestFit="1" customWidth="1"/>
    <col min="20" max="20" width="34.42578125" style="36" customWidth="1"/>
    <col min="21" max="21" width="19" style="36" customWidth="1"/>
    <col min="22" max="22" width="16.7109375" style="36" bestFit="1" customWidth="1"/>
    <col min="23" max="23" width="18.7109375" style="36" bestFit="1" customWidth="1"/>
    <col min="24" max="24" width="20.140625" style="36" bestFit="1" customWidth="1"/>
    <col min="25" max="25" width="27" style="36" customWidth="1"/>
    <col min="26" max="16384" width="9.140625" style="36"/>
  </cols>
  <sheetData>
    <row r="1" spans="2:25" ht="21" customHeight="1"/>
    <row r="2" spans="2:25" ht="18">
      <c r="B2" s="258" t="s">
        <v>714</v>
      </c>
      <c r="C2" s="257"/>
    </row>
    <row r="3" spans="2:25" ht="18">
      <c r="B3" s="256" t="s">
        <v>110</v>
      </c>
    </row>
    <row r="5" spans="2:25">
      <c r="B5" s="36" t="s">
        <v>715</v>
      </c>
    </row>
    <row r="6" spans="2:25" ht="15">
      <c r="B6" s="255" t="s">
        <v>118</v>
      </c>
      <c r="F6" s="36"/>
      <c r="G6" s="36"/>
    </row>
    <row r="7" spans="2:25" ht="15">
      <c r="B7" s="255"/>
      <c r="C7" s="36" t="s">
        <v>449</v>
      </c>
      <c r="F7" s="36"/>
      <c r="G7" s="36"/>
    </row>
    <row r="8" spans="2:25" ht="15">
      <c r="B8" s="255"/>
      <c r="C8" s="36" t="s">
        <v>117</v>
      </c>
      <c r="F8" s="36"/>
      <c r="G8" s="36"/>
    </row>
    <row r="9" spans="2:25" ht="15">
      <c r="B9" s="255"/>
      <c r="C9" s="36" t="s">
        <v>448</v>
      </c>
      <c r="F9" s="36"/>
      <c r="G9" s="36"/>
    </row>
    <row r="10" spans="2:25" ht="15">
      <c r="B10" s="659" t="s">
        <v>729</v>
      </c>
      <c r="F10" s="36"/>
      <c r="G10" s="36"/>
    </row>
    <row r="11" spans="2:25" ht="15">
      <c r="B11" s="659" t="s">
        <v>728</v>
      </c>
      <c r="F11" s="36"/>
      <c r="G11" s="36"/>
    </row>
    <row r="12" spans="2:25">
      <c r="B12" s="251" t="s">
        <v>12</v>
      </c>
      <c r="F12" s="36"/>
      <c r="G12" s="36"/>
    </row>
    <row r="13" spans="2:25">
      <c r="B13" s="251"/>
      <c r="C13" s="250"/>
      <c r="D13" s="250"/>
      <c r="E13" s="36"/>
      <c r="F13" s="36"/>
      <c r="G13" s="36"/>
      <c r="M13" s="250"/>
      <c r="N13" s="250"/>
    </row>
    <row r="14" spans="2:25">
      <c r="B14" s="251"/>
      <c r="C14" s="250"/>
      <c r="D14" s="250"/>
      <c r="E14" s="36"/>
      <c r="F14" s="36"/>
      <c r="G14" s="36"/>
      <c r="M14" s="250"/>
      <c r="N14" s="250"/>
    </row>
    <row r="15" spans="2:25" ht="15">
      <c r="B15" s="1278" t="s">
        <v>116</v>
      </c>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520" t="s">
        <v>540</v>
      </c>
    </row>
    <row r="16" spans="2:25" s="261" customFormat="1" ht="22.5">
      <c r="B16" s="660" t="s">
        <v>115</v>
      </c>
      <c r="C16" s="660" t="s">
        <v>447</v>
      </c>
      <c r="D16" s="660" t="s">
        <v>446</v>
      </c>
      <c r="E16" s="660" t="s">
        <v>445</v>
      </c>
      <c r="F16" s="660" t="s">
        <v>710</v>
      </c>
      <c r="G16" s="660" t="s">
        <v>689</v>
      </c>
      <c r="H16" s="660" t="s">
        <v>114</v>
      </c>
      <c r="I16" s="660" t="s">
        <v>631</v>
      </c>
      <c r="J16" s="660" t="s">
        <v>663</v>
      </c>
      <c r="K16" s="660" t="s">
        <v>696</v>
      </c>
      <c r="L16" s="660" t="s">
        <v>685</v>
      </c>
      <c r="M16" s="660" t="s">
        <v>711</v>
      </c>
      <c r="N16" s="660" t="s">
        <v>687</v>
      </c>
      <c r="O16" s="660" t="s">
        <v>712</v>
      </c>
      <c r="P16" s="660" t="s">
        <v>691</v>
      </c>
      <c r="Q16" s="660" t="s">
        <v>692</v>
      </c>
      <c r="R16" s="660" t="s">
        <v>693</v>
      </c>
      <c r="S16" s="660" t="s">
        <v>683</v>
      </c>
      <c r="T16" s="660" t="s">
        <v>623</v>
      </c>
      <c r="U16" s="660" t="s">
        <v>113</v>
      </c>
      <c r="V16" s="660" t="s">
        <v>112</v>
      </c>
      <c r="W16" s="525" t="s">
        <v>111</v>
      </c>
    </row>
    <row r="17" spans="2:23" ht="15">
      <c r="B17" s="524"/>
      <c r="C17" s="521"/>
      <c r="D17" s="523"/>
      <c r="E17" s="522"/>
      <c r="F17" s="522"/>
      <c r="G17" s="522"/>
      <c r="H17" s="521"/>
      <c r="I17" s="521"/>
      <c r="J17" s="521"/>
      <c r="K17" s="521"/>
      <c r="L17" s="521"/>
      <c r="M17" s="521"/>
      <c r="N17" s="521"/>
      <c r="O17" s="521"/>
      <c r="P17" s="521"/>
      <c r="Q17" s="521"/>
      <c r="R17" s="521"/>
      <c r="S17" s="521"/>
      <c r="T17" s="521"/>
      <c r="U17" s="521"/>
      <c r="V17" s="521"/>
      <c r="W17" s="521"/>
    </row>
    <row r="18" spans="2:23">
      <c r="B18" s="259"/>
      <c r="C18" s="259"/>
      <c r="D18" s="260"/>
      <c r="E18" s="260"/>
      <c r="F18" s="260"/>
      <c r="G18" s="260"/>
      <c r="H18" s="259"/>
      <c r="I18" s="259"/>
      <c r="J18" s="259"/>
      <c r="K18" s="259"/>
      <c r="L18" s="259"/>
      <c r="M18" s="259"/>
      <c r="N18" s="259"/>
      <c r="O18" s="259"/>
      <c r="P18" s="259"/>
      <c r="Q18" s="259"/>
      <c r="R18" s="259"/>
      <c r="S18" s="259"/>
      <c r="T18" s="259"/>
      <c r="U18" s="259"/>
      <c r="V18" s="259"/>
      <c r="W18" s="259"/>
    </row>
    <row r="19" spans="2:23">
      <c r="B19" s="259"/>
      <c r="C19" s="259"/>
      <c r="D19" s="260"/>
      <c r="E19" s="260"/>
      <c r="F19" s="260"/>
      <c r="G19" s="260"/>
      <c r="H19" s="259"/>
      <c r="I19" s="259"/>
      <c r="J19" s="259"/>
      <c r="K19" s="259"/>
      <c r="L19" s="259"/>
      <c r="M19" s="259"/>
      <c r="N19" s="259"/>
      <c r="O19" s="259"/>
      <c r="P19" s="259"/>
      <c r="Q19" s="259"/>
      <c r="R19" s="259"/>
      <c r="S19" s="259"/>
      <c r="T19" s="259"/>
      <c r="U19" s="259"/>
      <c r="V19" s="259"/>
      <c r="W19" s="259"/>
    </row>
    <row r="20" spans="2:23">
      <c r="B20" s="259"/>
      <c r="C20" s="259"/>
      <c r="D20" s="260"/>
      <c r="E20" s="260"/>
      <c r="F20" s="260"/>
      <c r="G20" s="260"/>
      <c r="H20" s="259"/>
      <c r="I20" s="259"/>
      <c r="J20" s="259"/>
      <c r="K20" s="259"/>
      <c r="L20" s="259"/>
      <c r="M20" s="259"/>
      <c r="N20" s="259"/>
      <c r="O20" s="259"/>
      <c r="P20" s="259"/>
      <c r="Q20" s="259"/>
      <c r="R20" s="259"/>
      <c r="S20" s="259"/>
      <c r="T20" s="259"/>
      <c r="U20" s="259"/>
      <c r="V20" s="259"/>
      <c r="W20" s="259"/>
    </row>
    <row r="21" spans="2:23">
      <c r="B21" s="259"/>
      <c r="C21" s="259"/>
      <c r="D21" s="260"/>
      <c r="E21" s="260"/>
      <c r="F21" s="260"/>
      <c r="G21" s="260"/>
      <c r="H21" s="259"/>
      <c r="I21" s="259"/>
      <c r="J21" s="259"/>
      <c r="K21" s="259"/>
      <c r="L21" s="259"/>
      <c r="M21" s="259"/>
      <c r="N21" s="259"/>
      <c r="O21" s="259"/>
      <c r="P21" s="259"/>
      <c r="Q21" s="259"/>
      <c r="R21" s="259"/>
      <c r="S21" s="259"/>
      <c r="T21" s="259"/>
      <c r="U21" s="259"/>
      <c r="V21" s="259"/>
      <c r="W21" s="259"/>
    </row>
    <row r="22" spans="2:23">
      <c r="B22" s="259"/>
      <c r="C22" s="259"/>
      <c r="D22" s="260"/>
      <c r="E22" s="260"/>
      <c r="F22" s="260"/>
      <c r="G22" s="260"/>
      <c r="H22" s="259"/>
      <c r="I22" s="259"/>
      <c r="J22" s="259"/>
      <c r="K22" s="259"/>
      <c r="L22" s="259"/>
      <c r="M22" s="259"/>
      <c r="N22" s="259"/>
      <c r="O22" s="259"/>
      <c r="P22" s="259"/>
      <c r="Q22" s="259"/>
      <c r="R22" s="259"/>
      <c r="S22" s="259"/>
      <c r="T22" s="259"/>
      <c r="U22" s="259"/>
      <c r="V22" s="259"/>
      <c r="W22" s="259"/>
    </row>
    <row r="23" spans="2:23">
      <c r="B23" s="259"/>
      <c r="C23" s="259"/>
      <c r="D23" s="260"/>
      <c r="E23" s="260"/>
      <c r="F23" s="260"/>
      <c r="G23" s="260"/>
      <c r="H23" s="259"/>
      <c r="I23" s="259"/>
      <c r="J23" s="259"/>
      <c r="K23" s="259"/>
      <c r="L23" s="259"/>
      <c r="M23" s="259"/>
      <c r="N23" s="259"/>
      <c r="O23" s="259"/>
      <c r="P23" s="259"/>
      <c r="Q23" s="259"/>
      <c r="R23" s="259"/>
      <c r="S23" s="259"/>
      <c r="T23" s="259"/>
      <c r="U23" s="259"/>
      <c r="V23" s="259"/>
      <c r="W23" s="259"/>
    </row>
    <row r="24" spans="2:23">
      <c r="B24" s="259"/>
      <c r="C24" s="259"/>
      <c r="D24" s="260"/>
      <c r="E24" s="260"/>
      <c r="F24" s="260"/>
      <c r="G24" s="260"/>
      <c r="H24" s="259"/>
      <c r="I24" s="259"/>
      <c r="J24" s="259"/>
      <c r="K24" s="259"/>
      <c r="L24" s="259"/>
      <c r="M24" s="259"/>
      <c r="N24" s="259"/>
      <c r="O24" s="259"/>
      <c r="P24" s="259"/>
      <c r="Q24" s="259"/>
      <c r="R24" s="259"/>
      <c r="S24" s="259"/>
      <c r="T24" s="259"/>
      <c r="U24" s="259"/>
      <c r="V24" s="259"/>
      <c r="W24" s="259"/>
    </row>
    <row r="25" spans="2:23">
      <c r="B25" s="259"/>
      <c r="C25" s="259"/>
      <c r="D25" s="260"/>
      <c r="E25" s="260"/>
      <c r="F25" s="260"/>
      <c r="G25" s="260"/>
      <c r="H25" s="259"/>
      <c r="I25" s="259"/>
      <c r="J25" s="259"/>
      <c r="K25" s="259"/>
      <c r="L25" s="259"/>
      <c r="M25" s="259"/>
      <c r="N25" s="259"/>
      <c r="O25" s="259"/>
      <c r="P25" s="259"/>
      <c r="Q25" s="259"/>
      <c r="R25" s="259"/>
      <c r="S25" s="259"/>
      <c r="T25" s="259"/>
      <c r="U25" s="259"/>
      <c r="V25" s="259"/>
      <c r="W25" s="259"/>
    </row>
    <row r="26" spans="2:23">
      <c r="B26" s="259"/>
      <c r="C26" s="259"/>
      <c r="D26" s="260"/>
      <c r="E26" s="260"/>
      <c r="F26" s="260"/>
      <c r="G26" s="260"/>
      <c r="H26" s="259"/>
      <c r="I26" s="259"/>
      <c r="J26" s="259"/>
      <c r="K26" s="259"/>
      <c r="L26" s="259"/>
      <c r="M26" s="259"/>
      <c r="N26" s="259"/>
      <c r="O26" s="259"/>
      <c r="P26" s="259"/>
      <c r="Q26" s="259"/>
      <c r="R26" s="259"/>
      <c r="S26" s="259"/>
      <c r="T26" s="259"/>
      <c r="U26" s="259"/>
      <c r="V26" s="259"/>
      <c r="W26" s="259"/>
    </row>
    <row r="27" spans="2:23">
      <c r="B27" s="259"/>
      <c r="C27" s="259"/>
      <c r="D27" s="260"/>
      <c r="E27" s="260"/>
      <c r="F27" s="260"/>
      <c r="G27" s="260"/>
      <c r="H27" s="259"/>
      <c r="I27" s="259"/>
      <c r="J27" s="259"/>
      <c r="K27" s="259"/>
      <c r="L27" s="259"/>
      <c r="M27" s="259"/>
      <c r="N27" s="259"/>
      <c r="O27" s="259"/>
      <c r="P27" s="259"/>
      <c r="Q27" s="259"/>
      <c r="R27" s="259"/>
      <c r="S27" s="259"/>
      <c r="T27" s="259"/>
      <c r="U27" s="259"/>
      <c r="V27" s="259"/>
      <c r="W27" s="259"/>
    </row>
    <row r="28" spans="2:23">
      <c r="B28" s="259"/>
      <c r="C28" s="259"/>
      <c r="D28" s="260"/>
      <c r="E28" s="260"/>
      <c r="F28" s="260"/>
      <c r="G28" s="260"/>
      <c r="H28" s="259"/>
      <c r="I28" s="259"/>
      <c r="J28" s="259"/>
      <c r="K28" s="259"/>
      <c r="L28" s="259"/>
      <c r="M28" s="259"/>
      <c r="N28" s="259"/>
      <c r="O28" s="259"/>
      <c r="P28" s="259"/>
      <c r="Q28" s="259"/>
      <c r="R28" s="259"/>
      <c r="S28" s="259"/>
      <c r="T28" s="259"/>
      <c r="U28" s="259"/>
      <c r="V28" s="259"/>
      <c r="W28" s="259"/>
    </row>
    <row r="29" spans="2:23">
      <c r="B29" s="259"/>
      <c r="C29" s="259"/>
      <c r="D29" s="260"/>
      <c r="E29" s="260"/>
      <c r="F29" s="260"/>
      <c r="G29" s="260"/>
      <c r="H29" s="259"/>
      <c r="I29" s="259"/>
      <c r="J29" s="259"/>
      <c r="K29" s="259"/>
      <c r="L29" s="259"/>
      <c r="M29" s="259"/>
      <c r="N29" s="259"/>
      <c r="O29" s="259"/>
      <c r="P29" s="259"/>
      <c r="Q29" s="259"/>
      <c r="R29" s="259"/>
      <c r="S29" s="259"/>
      <c r="T29" s="259"/>
      <c r="U29" s="259"/>
      <c r="V29" s="259"/>
      <c r="W29" s="259"/>
    </row>
    <row r="30" spans="2:23">
      <c r="B30" s="259"/>
      <c r="C30" s="259"/>
      <c r="D30" s="260"/>
      <c r="E30" s="260"/>
      <c r="F30" s="260"/>
      <c r="G30" s="260"/>
      <c r="H30" s="259"/>
      <c r="I30" s="259"/>
      <c r="J30" s="259"/>
      <c r="K30" s="259"/>
      <c r="L30" s="259"/>
      <c r="M30" s="259"/>
      <c r="N30" s="259"/>
      <c r="O30" s="259"/>
      <c r="P30" s="259"/>
      <c r="Q30" s="259"/>
      <c r="R30" s="259"/>
      <c r="S30" s="259"/>
      <c r="T30" s="259"/>
      <c r="U30" s="259"/>
      <c r="V30" s="259"/>
      <c r="W30" s="259"/>
    </row>
    <row r="31" spans="2:23">
      <c r="B31" s="259"/>
      <c r="C31" s="259"/>
      <c r="D31" s="260"/>
      <c r="E31" s="260"/>
      <c r="F31" s="260"/>
      <c r="G31" s="260"/>
      <c r="H31" s="259"/>
      <c r="I31" s="259"/>
      <c r="J31" s="259"/>
      <c r="K31" s="259"/>
      <c r="L31" s="259"/>
      <c r="M31" s="259"/>
      <c r="N31" s="259"/>
      <c r="O31" s="259"/>
      <c r="P31" s="259"/>
      <c r="Q31" s="259"/>
      <c r="R31" s="259"/>
      <c r="S31" s="259"/>
      <c r="T31" s="259"/>
      <c r="U31" s="259"/>
      <c r="V31" s="259"/>
      <c r="W31" s="259"/>
    </row>
    <row r="32" spans="2:23">
      <c r="B32" s="259"/>
      <c r="C32" s="259"/>
      <c r="D32" s="260"/>
      <c r="E32" s="260"/>
      <c r="F32" s="260"/>
      <c r="G32" s="260"/>
      <c r="H32" s="259"/>
      <c r="I32" s="259"/>
      <c r="J32" s="259"/>
      <c r="K32" s="259"/>
      <c r="L32" s="259"/>
      <c r="M32" s="259"/>
      <c r="N32" s="259"/>
      <c r="O32" s="259"/>
      <c r="P32" s="259"/>
      <c r="Q32" s="259"/>
      <c r="R32" s="259"/>
      <c r="S32" s="259"/>
      <c r="T32" s="259"/>
      <c r="U32" s="259"/>
      <c r="V32" s="259"/>
      <c r="W32" s="259"/>
    </row>
    <row r="33" spans="2:23">
      <c r="B33" s="259"/>
      <c r="C33" s="259"/>
      <c r="D33" s="260"/>
      <c r="E33" s="260"/>
      <c r="F33" s="260"/>
      <c r="G33" s="260"/>
      <c r="H33" s="259"/>
      <c r="I33" s="259"/>
      <c r="J33" s="259"/>
      <c r="K33" s="259"/>
      <c r="L33" s="259"/>
      <c r="M33" s="259"/>
      <c r="N33" s="259"/>
      <c r="O33" s="259"/>
      <c r="P33" s="259"/>
      <c r="Q33" s="259"/>
      <c r="R33" s="259"/>
      <c r="S33" s="259"/>
      <c r="T33" s="259"/>
      <c r="U33" s="259"/>
      <c r="V33" s="259"/>
      <c r="W33" s="259"/>
    </row>
    <row r="34" spans="2:23">
      <c r="B34" s="259"/>
      <c r="C34" s="259"/>
      <c r="D34" s="260"/>
      <c r="E34" s="260"/>
      <c r="F34" s="260"/>
      <c r="G34" s="260"/>
      <c r="H34" s="259"/>
      <c r="I34" s="259"/>
      <c r="J34" s="259"/>
      <c r="K34" s="259"/>
      <c r="L34" s="259"/>
      <c r="M34" s="259"/>
      <c r="N34" s="259"/>
      <c r="O34" s="259"/>
      <c r="P34" s="259"/>
      <c r="Q34" s="259"/>
      <c r="R34" s="259"/>
      <c r="S34" s="259"/>
      <c r="T34" s="259"/>
      <c r="U34" s="259"/>
      <c r="V34" s="259"/>
      <c r="W34" s="259"/>
    </row>
    <row r="35" spans="2:23">
      <c r="B35" s="259"/>
      <c r="C35" s="259"/>
      <c r="D35" s="260"/>
      <c r="E35" s="260"/>
      <c r="F35" s="260"/>
      <c r="G35" s="260"/>
      <c r="H35" s="259"/>
      <c r="I35" s="259"/>
      <c r="J35" s="259"/>
      <c r="K35" s="259"/>
      <c r="L35" s="259"/>
      <c r="M35" s="259"/>
      <c r="N35" s="259"/>
      <c r="O35" s="259"/>
      <c r="P35" s="259"/>
      <c r="Q35" s="259"/>
      <c r="R35" s="259"/>
      <c r="S35" s="259"/>
      <c r="T35" s="259"/>
      <c r="U35" s="259"/>
      <c r="V35" s="259"/>
      <c r="W35" s="259"/>
    </row>
    <row r="36" spans="2:23">
      <c r="B36" s="259"/>
      <c r="C36" s="259"/>
      <c r="D36" s="260"/>
      <c r="E36" s="260"/>
      <c r="F36" s="260"/>
      <c r="G36" s="260"/>
      <c r="H36" s="259"/>
      <c r="I36" s="259"/>
      <c r="J36" s="259"/>
      <c r="K36" s="259"/>
      <c r="L36" s="259"/>
      <c r="M36" s="259"/>
      <c r="N36" s="259"/>
      <c r="O36" s="259"/>
      <c r="P36" s="259"/>
      <c r="Q36" s="259"/>
      <c r="R36" s="259"/>
      <c r="S36" s="259"/>
      <c r="T36" s="259"/>
      <c r="U36" s="259"/>
      <c r="V36" s="259"/>
      <c r="W36" s="259"/>
    </row>
    <row r="37" spans="2:23">
      <c r="B37" s="259"/>
      <c r="C37" s="259"/>
      <c r="D37" s="260"/>
      <c r="E37" s="260"/>
      <c r="F37" s="260"/>
      <c r="G37" s="260"/>
      <c r="H37" s="259"/>
      <c r="I37" s="259"/>
      <c r="J37" s="259"/>
      <c r="K37" s="259"/>
      <c r="L37" s="259"/>
      <c r="M37" s="259"/>
      <c r="N37" s="259"/>
      <c r="O37" s="259"/>
      <c r="P37" s="259"/>
      <c r="Q37" s="259"/>
      <c r="R37" s="259"/>
      <c r="S37" s="259"/>
      <c r="T37" s="259"/>
      <c r="U37" s="259"/>
      <c r="V37" s="259"/>
      <c r="W37" s="259"/>
    </row>
  </sheetData>
  <mergeCells count="1">
    <mergeCell ref="B15:X15"/>
  </mergeCells>
  <pageMargins left="0.16" right="0.16" top="0.33" bottom="0.36" header="0.17" footer="0.18"/>
  <pageSetup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X18"/>
  <sheetViews>
    <sheetView zoomScaleNormal="100" zoomScaleSheetLayoutView="55" workbookViewId="0">
      <selection activeCell="B2" sqref="B2"/>
    </sheetView>
  </sheetViews>
  <sheetFormatPr defaultColWidth="9.140625" defaultRowHeight="14.25"/>
  <cols>
    <col min="1" max="1" width="4.42578125" style="36" customWidth="1"/>
    <col min="2" max="2" width="9.7109375" style="36" customWidth="1"/>
    <col min="3" max="3" width="10.140625" style="36" customWidth="1"/>
    <col min="4" max="4" width="9.5703125" style="36" customWidth="1"/>
    <col min="5" max="5" width="8.5703125" style="36" customWidth="1"/>
    <col min="6" max="6" width="11.28515625" style="36" customWidth="1"/>
    <col min="7" max="10" width="12.28515625" style="36" customWidth="1"/>
    <col min="11" max="14" width="13" style="36" customWidth="1"/>
    <col min="15" max="15" width="10.5703125" style="36" customWidth="1"/>
    <col min="16" max="17" width="11.28515625" style="36" customWidth="1"/>
    <col min="18" max="18" width="13.42578125" style="282" customWidth="1"/>
    <col min="19" max="19" width="15.5703125" style="282" customWidth="1"/>
    <col min="20" max="20" width="15.140625" style="283" customWidth="1"/>
    <col min="21" max="21" width="15.28515625" style="283" customWidth="1"/>
    <col min="22" max="22" width="15" style="282" customWidth="1"/>
    <col min="23" max="23" width="26.7109375" style="36" customWidth="1"/>
    <col min="24" max="24" width="27.140625" style="36" bestFit="1" customWidth="1"/>
    <col min="25" max="16384" width="9.140625" style="36"/>
  </cols>
  <sheetData>
    <row r="2" spans="2:24" ht="18">
      <c r="B2" s="258" t="s">
        <v>442</v>
      </c>
      <c r="C2" s="257"/>
      <c r="D2" s="257"/>
      <c r="G2" s="257"/>
      <c r="H2" s="257"/>
      <c r="I2" s="257"/>
      <c r="J2" s="257"/>
      <c r="K2" s="257"/>
      <c r="L2" s="257"/>
      <c r="M2" s="257"/>
      <c r="N2" s="257"/>
      <c r="O2" s="257"/>
      <c r="P2" s="257"/>
      <c r="Q2" s="257"/>
    </row>
    <row r="3" spans="2:24" ht="18">
      <c r="B3" s="256" t="s">
        <v>110</v>
      </c>
    </row>
    <row r="5" spans="2:24" ht="18">
      <c r="B5" s="258" t="s">
        <v>443</v>
      </c>
    </row>
    <row r="6" spans="2:24">
      <c r="B6" s="36" t="s">
        <v>664</v>
      </c>
    </row>
    <row r="7" spans="2:24" ht="15.75" customHeight="1">
      <c r="B7" s="36" t="s">
        <v>150</v>
      </c>
    </row>
    <row r="8" spans="2:24">
      <c r="B8" s="303" t="s">
        <v>149</v>
      </c>
      <c r="C8" s="302"/>
      <c r="D8" s="302"/>
      <c r="E8" s="302"/>
      <c r="F8" s="302"/>
      <c r="G8" s="302"/>
      <c r="H8" s="302"/>
      <c r="I8" s="302"/>
      <c r="J8" s="302"/>
      <c r="K8" s="302"/>
      <c r="L8" s="302"/>
      <c r="M8" s="302"/>
      <c r="N8" s="302"/>
      <c r="O8" s="302"/>
      <c r="P8" s="302"/>
      <c r="Q8" s="302"/>
      <c r="R8" s="301"/>
      <c r="S8" s="300"/>
      <c r="V8" s="300"/>
    </row>
    <row r="9" spans="2:24">
      <c r="B9" s="283"/>
      <c r="C9" s="283"/>
      <c r="D9" s="283"/>
      <c r="E9" s="283"/>
      <c r="F9" s="283"/>
      <c r="G9" s="283"/>
      <c r="H9" s="283"/>
      <c r="I9" s="283"/>
      <c r="J9" s="283"/>
      <c r="K9" s="283"/>
      <c r="L9" s="283"/>
      <c r="M9" s="283"/>
      <c r="N9" s="283"/>
      <c r="O9" s="283"/>
      <c r="P9" s="283"/>
      <c r="Q9" s="283"/>
      <c r="R9" s="283"/>
      <c r="S9" s="300"/>
      <c r="V9" s="300"/>
    </row>
    <row r="10" spans="2:24" ht="15">
      <c r="B10" s="299" t="s">
        <v>148</v>
      </c>
      <c r="C10" s="59"/>
      <c r="D10" s="59"/>
      <c r="E10" s="59"/>
      <c r="F10" s="59"/>
      <c r="G10" s="59"/>
      <c r="H10" s="59"/>
      <c r="I10" s="59"/>
      <c r="J10" s="59"/>
      <c r="K10" s="59"/>
      <c r="L10" s="59"/>
      <c r="M10" s="59"/>
      <c r="N10" s="59"/>
      <c r="O10" s="59"/>
      <c r="P10" s="59"/>
      <c r="Q10" s="250"/>
      <c r="R10" s="298" t="s">
        <v>9</v>
      </c>
      <c r="S10" s="59"/>
      <c r="T10" s="298"/>
      <c r="U10" s="59"/>
      <c r="V10" s="297"/>
    </row>
    <row r="11" spans="2:24" s="295" customFormat="1" ht="20.25" customHeight="1">
      <c r="B11" s="1279" t="s">
        <v>147</v>
      </c>
      <c r="C11" s="1279" t="s">
        <v>146</v>
      </c>
      <c r="D11" s="1279" t="s">
        <v>8</v>
      </c>
      <c r="E11" s="1279" t="s">
        <v>684</v>
      </c>
      <c r="F11" s="1279" t="s">
        <v>685</v>
      </c>
      <c r="G11" s="1279" t="s">
        <v>686</v>
      </c>
      <c r="H11" s="1279" t="s">
        <v>716</v>
      </c>
      <c r="I11" s="1279" t="s">
        <v>688</v>
      </c>
      <c r="J11" s="1279" t="s">
        <v>689</v>
      </c>
      <c r="K11" s="1279" t="s">
        <v>697</v>
      </c>
      <c r="L11" s="1279" t="s">
        <v>691</v>
      </c>
      <c r="M11" s="1279" t="s">
        <v>698</v>
      </c>
      <c r="N11" s="1279" t="s">
        <v>693</v>
      </c>
      <c r="O11" s="1279" t="s">
        <v>52</v>
      </c>
      <c r="P11" s="1279" t="s">
        <v>145</v>
      </c>
      <c r="Q11" s="1279" t="s">
        <v>144</v>
      </c>
      <c r="R11" s="1281" t="s">
        <v>143</v>
      </c>
      <c r="S11" s="1280" t="s">
        <v>561</v>
      </c>
      <c r="T11" s="1280"/>
      <c r="U11" s="1280" t="s">
        <v>628</v>
      </c>
      <c r="V11" s="1280"/>
      <c r="W11" s="296" t="s">
        <v>9</v>
      </c>
      <c r="X11" s="296" t="s">
        <v>9</v>
      </c>
    </row>
    <row r="12" spans="2:24" s="291" customFormat="1" ht="41.25" customHeight="1">
      <c r="B12" s="1279"/>
      <c r="C12" s="1279"/>
      <c r="D12" s="1279"/>
      <c r="E12" s="1279"/>
      <c r="F12" s="1279"/>
      <c r="G12" s="1279"/>
      <c r="H12" s="1279"/>
      <c r="I12" s="1279"/>
      <c r="J12" s="1279"/>
      <c r="K12" s="1279"/>
      <c r="L12" s="1279"/>
      <c r="M12" s="1279"/>
      <c r="N12" s="1279"/>
      <c r="O12" s="1279"/>
      <c r="P12" s="1279"/>
      <c r="Q12" s="1279"/>
      <c r="R12" s="1282"/>
      <c r="S12" s="294" t="s">
        <v>142</v>
      </c>
      <c r="T12" s="293" t="s">
        <v>141</v>
      </c>
      <c r="U12" s="294" t="s">
        <v>142</v>
      </c>
      <c r="V12" s="293" t="s">
        <v>141</v>
      </c>
      <c r="W12" s="292" t="s">
        <v>140</v>
      </c>
      <c r="X12" s="292" t="s">
        <v>139</v>
      </c>
    </row>
    <row r="13" spans="2:24">
      <c r="B13" s="290"/>
      <c r="C13" s="290"/>
      <c r="D13" s="290"/>
      <c r="E13" s="290"/>
      <c r="F13" s="290"/>
      <c r="G13" s="290"/>
      <c r="H13" s="290"/>
      <c r="I13" s="290"/>
      <c r="J13" s="290"/>
      <c r="K13" s="290"/>
      <c r="L13" s="290"/>
      <c r="M13" s="290"/>
      <c r="N13" s="290"/>
      <c r="O13" s="290"/>
      <c r="P13" s="290"/>
      <c r="Q13" s="290"/>
      <c r="R13" s="290"/>
      <c r="S13" s="289"/>
      <c r="T13" s="288">
        <v>0</v>
      </c>
      <c r="U13" s="289"/>
      <c r="V13" s="288">
        <v>0</v>
      </c>
      <c r="W13" s="259"/>
      <c r="X13" s="259"/>
    </row>
    <row r="14" spans="2:24">
      <c r="B14" s="290"/>
      <c r="C14" s="290"/>
      <c r="D14" s="290"/>
      <c r="E14" s="290"/>
      <c r="F14" s="290"/>
      <c r="G14" s="290"/>
      <c r="H14" s="290"/>
      <c r="I14" s="290"/>
      <c r="J14" s="290"/>
      <c r="K14" s="290"/>
      <c r="L14" s="290"/>
      <c r="M14" s="290"/>
      <c r="N14" s="290"/>
      <c r="O14" s="290"/>
      <c r="P14" s="290"/>
      <c r="Q14" s="290"/>
      <c r="R14" s="290"/>
      <c r="S14" s="289"/>
      <c r="T14" s="288">
        <v>0</v>
      </c>
      <c r="U14" s="289"/>
      <c r="V14" s="288">
        <v>0</v>
      </c>
      <c r="W14" s="259"/>
      <c r="X14" s="259"/>
    </row>
    <row r="15" spans="2:24">
      <c r="B15" s="290"/>
      <c r="C15" s="290"/>
      <c r="D15" s="290"/>
      <c r="E15" s="290"/>
      <c r="F15" s="290"/>
      <c r="G15" s="290"/>
      <c r="H15" s="290"/>
      <c r="I15" s="290"/>
      <c r="J15" s="290"/>
      <c r="K15" s="290"/>
      <c r="L15" s="290"/>
      <c r="M15" s="290"/>
      <c r="N15" s="290"/>
      <c r="O15" s="290"/>
      <c r="P15" s="290"/>
      <c r="Q15" s="290"/>
      <c r="R15" s="290"/>
      <c r="S15" s="289"/>
      <c r="T15" s="288">
        <v>0</v>
      </c>
      <c r="U15" s="289"/>
      <c r="V15" s="288">
        <v>0</v>
      </c>
      <c r="W15" s="259"/>
      <c r="X15" s="259"/>
    </row>
    <row r="16" spans="2:24">
      <c r="B16" s="290"/>
      <c r="C16" s="290"/>
      <c r="D16" s="290"/>
      <c r="E16" s="290"/>
      <c r="F16" s="290"/>
      <c r="G16" s="290"/>
      <c r="H16" s="290"/>
      <c r="I16" s="290"/>
      <c r="J16" s="290"/>
      <c r="K16" s="290"/>
      <c r="L16" s="290"/>
      <c r="M16" s="290"/>
      <c r="N16" s="290"/>
      <c r="O16" s="290"/>
      <c r="P16" s="290"/>
      <c r="Q16" s="290"/>
      <c r="R16" s="290"/>
      <c r="S16" s="289"/>
      <c r="T16" s="288">
        <v>0</v>
      </c>
      <c r="U16" s="289"/>
      <c r="V16" s="288">
        <v>0</v>
      </c>
      <c r="W16" s="259"/>
      <c r="X16" s="259"/>
    </row>
    <row r="17" spans="2:24">
      <c r="B17" s="290"/>
      <c r="C17" s="290"/>
      <c r="D17" s="290"/>
      <c r="E17" s="290"/>
      <c r="F17" s="290"/>
      <c r="G17" s="290"/>
      <c r="H17" s="290"/>
      <c r="I17" s="290"/>
      <c r="J17" s="290"/>
      <c r="K17" s="290"/>
      <c r="L17" s="290"/>
      <c r="M17" s="290"/>
      <c r="N17" s="290"/>
      <c r="O17" s="290"/>
      <c r="P17" s="290"/>
      <c r="Q17" s="290"/>
      <c r="R17" s="290"/>
      <c r="S17" s="289"/>
      <c r="T17" s="288">
        <v>0</v>
      </c>
      <c r="U17" s="289"/>
      <c r="V17" s="288">
        <v>0</v>
      </c>
      <c r="W17" s="259"/>
      <c r="X17" s="259"/>
    </row>
    <row r="18" spans="2:24" s="257" customFormat="1" ht="19.5" customHeight="1">
      <c r="B18" s="287" t="s">
        <v>138</v>
      </c>
      <c r="C18" s="284"/>
      <c r="D18" s="287"/>
      <c r="E18" s="287"/>
      <c r="F18" s="287"/>
      <c r="G18" s="287"/>
      <c r="H18" s="287"/>
      <c r="I18" s="287"/>
      <c r="J18" s="287"/>
      <c r="K18" s="287"/>
      <c r="L18" s="287"/>
      <c r="M18" s="287"/>
      <c r="N18" s="287"/>
      <c r="O18" s="287"/>
      <c r="P18" s="287"/>
      <c r="Q18" s="287"/>
      <c r="R18" s="287"/>
      <c r="S18" s="286">
        <f>SUM(S13:S17)</f>
        <v>0</v>
      </c>
      <c r="T18" s="285">
        <f>SUM(T13:T17)</f>
        <v>0</v>
      </c>
      <c r="U18" s="286">
        <f>SUM(U13:U17)</f>
        <v>0</v>
      </c>
      <c r="V18" s="285">
        <f>SUM(V13:V17)</f>
        <v>0</v>
      </c>
      <c r="W18" s="284"/>
      <c r="X18" s="284"/>
    </row>
  </sheetData>
  <mergeCells count="19">
    <mergeCell ref="L11:L12"/>
    <mergeCell ref="N11:N12"/>
    <mergeCell ref="U11:V11"/>
    <mergeCell ref="M11:M12"/>
    <mergeCell ref="O11:O12"/>
    <mergeCell ref="P11:P12"/>
    <mergeCell ref="Q11:Q12"/>
    <mergeCell ref="R11:R12"/>
    <mergeCell ref="S11:T11"/>
    <mergeCell ref="K11:K12"/>
    <mergeCell ref="I11:I12"/>
    <mergeCell ref="B11:B12"/>
    <mergeCell ref="C11:C12"/>
    <mergeCell ref="D11:D12"/>
    <mergeCell ref="E11:E12"/>
    <mergeCell ref="G11:G12"/>
    <mergeCell ref="F11:F12"/>
    <mergeCell ref="H11:H12"/>
    <mergeCell ref="J11:J12"/>
  </mergeCells>
  <pageMargins left="0.16" right="0.16" top="0.39" bottom="0.6" header="0.28000000000000003" footer="0.37"/>
  <pageSetup scale="4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D60"/>
  <sheetViews>
    <sheetView showGridLines="0" zoomScaleNormal="100" zoomScaleSheetLayoutView="55" workbookViewId="0">
      <selection activeCell="B3" sqref="B3"/>
    </sheetView>
  </sheetViews>
  <sheetFormatPr defaultColWidth="9.140625" defaultRowHeight="12.75"/>
  <cols>
    <col min="1" max="1" width="4.5703125" style="37" customWidth="1"/>
    <col min="2" max="2" width="9.28515625" style="37" customWidth="1"/>
    <col min="3" max="3" width="22.7109375" style="37" bestFit="1" customWidth="1"/>
    <col min="4" max="4" width="12.85546875" style="37" customWidth="1"/>
    <col min="5" max="5" width="29.140625" style="37" customWidth="1"/>
    <col min="6" max="6" width="12.28515625" style="37" customWidth="1"/>
    <col min="7" max="7" width="19.42578125" style="37" bestFit="1" customWidth="1"/>
    <col min="8" max="8" width="13.42578125" style="37" customWidth="1"/>
    <col min="9" max="9" width="19.42578125" style="37" customWidth="1"/>
    <col min="10" max="10" width="10.7109375" style="37" customWidth="1"/>
    <col min="11" max="11" width="17.140625" style="37" customWidth="1"/>
    <col min="12" max="12" width="10.85546875" style="37" customWidth="1"/>
    <col min="13" max="13" width="35.140625" style="37" bestFit="1" customWidth="1"/>
    <col min="14" max="14" width="11.42578125" style="37" bestFit="1" customWidth="1"/>
    <col min="15" max="15" width="14.7109375" style="37" customWidth="1"/>
    <col min="16" max="16" width="17.42578125" style="37" customWidth="1"/>
    <col min="17" max="17" width="27.140625" style="37" customWidth="1"/>
    <col min="18" max="18" width="40.85546875" style="37" customWidth="1"/>
    <col min="19" max="19" width="9.140625" style="37" customWidth="1"/>
    <col min="20" max="24" width="9.140625" style="37"/>
    <col min="25" max="25" width="11.85546875" style="37" customWidth="1"/>
    <col min="26" max="16384" width="9.140625" style="37"/>
  </cols>
  <sheetData>
    <row r="1" spans="2:17" ht="17.25" customHeight="1"/>
    <row r="2" spans="2:17" ht="18">
      <c r="B2" s="1" t="s">
        <v>128</v>
      </c>
      <c r="C2" s="277"/>
    </row>
    <row r="3" spans="2:17" ht="18">
      <c r="B3" s="1"/>
      <c r="C3" s="277"/>
    </row>
    <row r="4" spans="2:17" ht="18">
      <c r="B4" s="1" t="s">
        <v>1138</v>
      </c>
      <c r="C4" s="277"/>
    </row>
    <row r="5" spans="2:17" ht="18">
      <c r="B5" s="1"/>
      <c r="C5" s="277"/>
    </row>
    <row r="6" spans="2:17" ht="15">
      <c r="B6" s="276" t="s">
        <v>110</v>
      </c>
      <c r="C6" s="275"/>
    </row>
    <row r="7" spans="2:17" ht="15">
      <c r="B7" s="276"/>
      <c r="C7" s="275"/>
    </row>
    <row r="8" spans="2:17" ht="14.25">
      <c r="B8" s="68" t="s">
        <v>444</v>
      </c>
      <c r="C8" s="68"/>
      <c r="D8" s="68"/>
      <c r="E8" s="68"/>
      <c r="F8" s="68"/>
      <c r="G8" s="68"/>
      <c r="H8" s="68"/>
      <c r="I8" s="68"/>
      <c r="J8" s="68"/>
      <c r="K8" s="68"/>
      <c r="L8" s="68"/>
      <c r="M8" s="68"/>
      <c r="N8" s="68"/>
      <c r="O8" s="273"/>
      <c r="P8" s="273"/>
      <c r="Q8" s="272"/>
    </row>
    <row r="9" spans="2:17" ht="14.25">
      <c r="B9" s="7"/>
      <c r="C9" s="7"/>
      <c r="D9" s="3"/>
      <c r="E9" s="3"/>
      <c r="F9" s="3"/>
      <c r="G9" s="3"/>
      <c r="H9" s="3"/>
      <c r="I9" s="3"/>
      <c r="J9" s="3"/>
      <c r="K9" s="3"/>
      <c r="L9" s="3"/>
      <c r="M9" s="3"/>
      <c r="N9" s="3"/>
      <c r="O9" s="274"/>
      <c r="P9" s="274"/>
      <c r="Q9" s="272"/>
    </row>
    <row r="10" spans="2:17" ht="14.25">
      <c r="B10" s="519" t="s">
        <v>441</v>
      </c>
      <c r="C10" s="68"/>
      <c r="D10" s="68"/>
      <c r="E10" s="68"/>
      <c r="F10" s="266"/>
      <c r="K10" s="68"/>
      <c r="L10" s="68"/>
      <c r="M10" s="68"/>
      <c r="N10" s="68"/>
      <c r="O10" s="273"/>
      <c r="P10" s="273"/>
      <c r="Q10" s="272" t="s">
        <v>127</v>
      </c>
    </row>
    <row r="11" spans="2:17" ht="14.25">
      <c r="B11" s="519"/>
      <c r="C11" s="68"/>
      <c r="D11" s="68"/>
      <c r="E11" s="68"/>
      <c r="F11" s="266"/>
      <c r="K11" s="68"/>
      <c r="L11" s="68"/>
      <c r="M11" s="68"/>
      <c r="N11" s="68"/>
      <c r="O11" s="273"/>
      <c r="P11" s="273"/>
      <c r="Q11" s="272"/>
    </row>
    <row r="12" spans="2:17" ht="14.25">
      <c r="B12" s="68"/>
      <c r="C12" s="68"/>
      <c r="D12" s="68"/>
      <c r="E12" s="68"/>
      <c r="F12" s="68"/>
      <c r="G12" s="68"/>
      <c r="H12" s="68"/>
      <c r="I12" s="68"/>
      <c r="J12" s="68"/>
      <c r="K12" s="68"/>
      <c r="L12" s="68"/>
      <c r="M12" s="68"/>
      <c r="N12" s="68"/>
      <c r="O12" s="273"/>
      <c r="P12" s="273"/>
      <c r="Q12" s="272"/>
    </row>
    <row r="13" spans="2:17" ht="18">
      <c r="B13" s="271" t="s">
        <v>438</v>
      </c>
      <c r="C13" s="270"/>
      <c r="D13" s="68"/>
      <c r="E13" s="68"/>
      <c r="F13" s="68"/>
      <c r="G13" s="68"/>
      <c r="H13" s="68"/>
      <c r="I13" s="68"/>
      <c r="J13" s="68"/>
      <c r="K13" s="68"/>
      <c r="L13" s="68"/>
      <c r="M13" s="68"/>
      <c r="N13" s="68"/>
      <c r="O13" s="273"/>
      <c r="P13" s="273"/>
      <c r="Q13" s="272"/>
    </row>
    <row r="14" spans="2:17" ht="14.25">
      <c r="B14" s="68"/>
      <c r="C14" s="68"/>
      <c r="D14" s="68"/>
      <c r="E14" s="68"/>
      <c r="F14" s="68"/>
      <c r="G14" s="68"/>
      <c r="H14" s="68"/>
      <c r="I14" s="68"/>
      <c r="J14" s="68"/>
      <c r="K14" s="68"/>
      <c r="L14" s="68"/>
      <c r="M14" s="68"/>
      <c r="N14" s="68"/>
      <c r="O14" s="273" t="s">
        <v>17</v>
      </c>
      <c r="P14" s="273" t="s">
        <v>126</v>
      </c>
      <c r="Q14" s="272"/>
    </row>
    <row r="15" spans="2:17" ht="18">
      <c r="B15" s="1" t="s">
        <v>440</v>
      </c>
      <c r="C15" s="68"/>
      <c r="D15" s="68"/>
      <c r="E15" s="68"/>
      <c r="F15" s="68"/>
      <c r="G15" s="68"/>
      <c r="H15" s="68"/>
      <c r="I15" s="68"/>
      <c r="J15" s="68"/>
      <c r="K15" s="68"/>
      <c r="L15" s="68"/>
      <c r="M15" s="68"/>
      <c r="N15" s="68"/>
      <c r="O15" s="273"/>
      <c r="P15" s="273"/>
      <c r="Q15" s="272"/>
    </row>
    <row r="16" spans="2:17" ht="14.25">
      <c r="B16" s="68" t="s">
        <v>135</v>
      </c>
      <c r="C16" s="68"/>
      <c r="D16" s="68"/>
      <c r="E16" s="68"/>
      <c r="F16" s="266"/>
      <c r="I16" s="68"/>
      <c r="J16" s="68"/>
      <c r="K16" s="68"/>
      <c r="L16" s="68"/>
      <c r="M16" s="68"/>
      <c r="N16" s="68"/>
      <c r="O16" s="273"/>
      <c r="P16" s="273"/>
      <c r="Q16" s="272"/>
    </row>
    <row r="17" spans="1:30" ht="14.25">
      <c r="B17" s="68" t="s">
        <v>629</v>
      </c>
      <c r="C17" s="68"/>
      <c r="D17" s="68"/>
      <c r="E17" s="68"/>
      <c r="F17" s="266"/>
      <c r="I17" s="68"/>
      <c r="J17" s="68"/>
      <c r="K17" s="68"/>
      <c r="L17" s="68"/>
      <c r="M17" s="68"/>
      <c r="N17" s="68"/>
      <c r="O17" s="273"/>
      <c r="P17" s="273"/>
      <c r="Q17" s="272"/>
    </row>
    <row r="18" spans="1:30" ht="14.25">
      <c r="B18" s="68" t="s">
        <v>134</v>
      </c>
      <c r="C18" s="68"/>
      <c r="D18" s="68"/>
      <c r="E18" s="68"/>
      <c r="F18" s="68"/>
      <c r="G18" s="68"/>
      <c r="H18" s="68"/>
      <c r="I18" s="68"/>
      <c r="J18" s="68"/>
      <c r="K18" s="68"/>
      <c r="L18" s="68"/>
      <c r="M18" s="68"/>
      <c r="N18" s="68"/>
      <c r="O18" s="273"/>
      <c r="P18" s="273"/>
      <c r="Q18" s="272"/>
    </row>
    <row r="19" spans="1:30" ht="14.25">
      <c r="B19" s="68" t="s">
        <v>133</v>
      </c>
      <c r="C19" s="68"/>
      <c r="D19" s="68"/>
      <c r="E19" s="68"/>
      <c r="F19" s="68"/>
      <c r="G19" s="68"/>
      <c r="H19" s="68"/>
      <c r="I19" s="68"/>
      <c r="J19" s="68"/>
      <c r="K19" s="68"/>
      <c r="L19" s="68"/>
      <c r="M19" s="68"/>
      <c r="N19" s="68"/>
      <c r="O19" s="273"/>
      <c r="P19" s="273"/>
      <c r="Q19" s="272"/>
    </row>
    <row r="20" spans="1:30" ht="14.25">
      <c r="B20" s="68"/>
      <c r="C20" s="68"/>
      <c r="D20" s="68"/>
      <c r="E20" s="68"/>
      <c r="F20" s="68"/>
      <c r="G20" s="68"/>
      <c r="H20" s="68"/>
      <c r="I20" s="68"/>
      <c r="J20" s="68"/>
      <c r="K20" s="68"/>
      <c r="L20" s="68"/>
      <c r="M20" s="68"/>
      <c r="N20" s="68"/>
      <c r="O20" s="273"/>
      <c r="P20" s="273"/>
      <c r="Q20" s="272"/>
    </row>
    <row r="21" spans="1:30" ht="15" thickBot="1">
      <c r="B21" s="265"/>
      <c r="C21" s="265"/>
      <c r="D21" s="265"/>
      <c r="E21" s="265"/>
      <c r="F21" s="265"/>
      <c r="G21" s="265"/>
      <c r="H21" s="265"/>
      <c r="I21" s="265"/>
      <c r="J21" s="265"/>
      <c r="K21" s="265"/>
      <c r="L21" s="68"/>
      <c r="M21" s="68"/>
      <c r="N21" s="68"/>
      <c r="O21" s="68"/>
      <c r="P21" s="281" t="s">
        <v>125</v>
      </c>
      <c r="Q21" s="280"/>
      <c r="R21" s="279"/>
      <c r="S21" s="278"/>
      <c r="T21" s="68"/>
      <c r="U21" s="68"/>
      <c r="V21" s="68"/>
      <c r="W21" s="273"/>
      <c r="X21" s="273"/>
      <c r="Y21" s="272"/>
    </row>
    <row r="22" spans="1:30" ht="39.75" customHeight="1" thickBot="1">
      <c r="B22" s="1148" t="s">
        <v>684</v>
      </c>
      <c r="C22" s="1149" t="s">
        <v>685</v>
      </c>
      <c r="D22" s="1149" t="s">
        <v>710</v>
      </c>
      <c r="E22" s="1149" t="s">
        <v>689</v>
      </c>
      <c r="F22" s="1149" t="s">
        <v>711</v>
      </c>
      <c r="G22" s="1149" t="s">
        <v>687</v>
      </c>
      <c r="H22" s="1149" t="s">
        <v>712</v>
      </c>
      <c r="I22" s="1149" t="s">
        <v>691</v>
      </c>
      <c r="J22" s="1149" t="s">
        <v>692</v>
      </c>
      <c r="K22" s="1149" t="s">
        <v>693</v>
      </c>
      <c r="L22" s="1150" t="s">
        <v>132</v>
      </c>
      <c r="M22" s="1150" t="s">
        <v>131</v>
      </c>
      <c r="N22" s="1150" t="s">
        <v>130</v>
      </c>
      <c r="O22" s="1150" t="s">
        <v>129</v>
      </c>
      <c r="P22" s="1151" t="s">
        <v>124</v>
      </c>
      <c r="Q22" s="1151" t="s">
        <v>123</v>
      </c>
      <c r="R22" s="1151" t="s">
        <v>122</v>
      </c>
      <c r="S22" s="1152" t="s">
        <v>121</v>
      </c>
      <c r="T22" s="68"/>
      <c r="U22" s="68"/>
      <c r="V22" s="68"/>
      <c r="W22" s="273"/>
      <c r="X22" s="273"/>
      <c r="Y22" s="272"/>
    </row>
    <row r="23" spans="1:30" ht="29.25" thickBot="1">
      <c r="B23" s="1153" t="s">
        <v>1147</v>
      </c>
      <c r="C23" s="1154" t="s">
        <v>1148</v>
      </c>
      <c r="D23" s="1154" t="s">
        <v>1149</v>
      </c>
      <c r="E23" s="1154" t="s">
        <v>1217</v>
      </c>
      <c r="F23" s="1155" t="s">
        <v>1147</v>
      </c>
      <c r="G23" s="1155" t="s">
        <v>970</v>
      </c>
      <c r="H23" s="1154" t="s">
        <v>1150</v>
      </c>
      <c r="I23" s="1154" t="s">
        <v>1218</v>
      </c>
      <c r="J23" s="1155" t="s">
        <v>823</v>
      </c>
      <c r="K23" s="1154" t="s">
        <v>1218</v>
      </c>
      <c r="L23" s="1155" t="s">
        <v>1266</v>
      </c>
      <c r="M23" s="1155" t="s">
        <v>1267</v>
      </c>
      <c r="N23" s="1155">
        <v>1</v>
      </c>
      <c r="O23" s="1156">
        <v>9982</v>
      </c>
      <c r="P23" s="1155"/>
      <c r="Q23" s="1155"/>
      <c r="R23" s="1155"/>
      <c r="S23" s="1157"/>
      <c r="T23" s="68"/>
      <c r="U23" s="68"/>
      <c r="V23" s="68"/>
      <c r="W23" s="273"/>
      <c r="X23" s="273"/>
      <c r="Y23" s="272"/>
    </row>
    <row r="24" spans="1:30" ht="14.25">
      <c r="A24" s="994"/>
      <c r="B24" s="59"/>
      <c r="C24" s="59"/>
      <c r="D24" s="59"/>
      <c r="E24" s="59"/>
      <c r="F24" s="59"/>
      <c r="G24" s="59"/>
      <c r="H24" s="59"/>
      <c r="I24" s="59"/>
      <c r="J24" s="59"/>
      <c r="K24" s="59"/>
      <c r="L24" s="59"/>
      <c r="M24" s="59"/>
      <c r="N24" s="59"/>
      <c r="O24" s="59"/>
      <c r="P24" s="59"/>
      <c r="Q24" s="994"/>
      <c r="R24" s="994"/>
      <c r="S24" s="994"/>
      <c r="T24" s="994"/>
      <c r="U24" s="994"/>
      <c r="V24" s="994"/>
      <c r="W24" s="994"/>
      <c r="X24" s="994"/>
      <c r="Y24" s="994"/>
      <c r="Z24" s="994"/>
      <c r="AA24" s="994"/>
      <c r="AB24" s="994"/>
      <c r="AC24" s="994"/>
      <c r="AD24" s="994"/>
    </row>
    <row r="25" spans="1:30" ht="14.25">
      <c r="A25" s="994"/>
      <c r="B25" s="59"/>
      <c r="C25" s="59"/>
      <c r="D25" s="59"/>
      <c r="E25" s="59"/>
      <c r="F25" s="59"/>
      <c r="G25" s="59"/>
      <c r="H25" s="59"/>
      <c r="I25" s="59"/>
      <c r="J25" s="59"/>
      <c r="K25" s="59"/>
      <c r="L25" s="59"/>
      <c r="M25" s="59"/>
      <c r="N25" s="59"/>
      <c r="O25" s="59"/>
      <c r="P25" s="59"/>
      <c r="Q25" s="994"/>
      <c r="R25" s="994"/>
      <c r="S25" s="994"/>
      <c r="T25" s="994"/>
      <c r="U25" s="994"/>
      <c r="V25" s="994"/>
      <c r="W25" s="994"/>
      <c r="X25" s="994"/>
      <c r="Y25" s="994"/>
      <c r="Z25" s="994"/>
      <c r="AA25" s="994"/>
      <c r="AB25" s="994"/>
      <c r="AC25" s="994"/>
      <c r="AD25" s="994"/>
    </row>
    <row r="26" spans="1:30" ht="14.25">
      <c r="A26" s="994"/>
      <c r="B26" s="59"/>
      <c r="C26" s="59"/>
      <c r="D26" s="59"/>
      <c r="E26" s="59"/>
      <c r="F26" s="59"/>
      <c r="G26" s="59"/>
      <c r="H26" s="59"/>
      <c r="I26" s="59"/>
      <c r="J26" s="59"/>
      <c r="K26" s="59"/>
      <c r="L26" s="59"/>
      <c r="M26" s="59"/>
      <c r="N26" s="59"/>
      <c r="O26" s="59"/>
      <c r="P26" s="59"/>
      <c r="Q26" s="994"/>
      <c r="R26" s="994"/>
      <c r="S26" s="994"/>
      <c r="T26" s="994"/>
      <c r="U26" s="994"/>
      <c r="V26" s="994"/>
      <c r="W26" s="994"/>
      <c r="X26" s="994"/>
      <c r="Y26" s="994"/>
      <c r="Z26" s="994"/>
      <c r="AA26" s="994"/>
      <c r="AB26" s="994"/>
      <c r="AC26" s="994"/>
      <c r="AD26" s="994"/>
    </row>
    <row r="27" spans="1:30" ht="18">
      <c r="A27" s="994"/>
      <c r="B27" s="994"/>
      <c r="C27" s="995"/>
      <c r="D27" s="995"/>
      <c r="E27" s="995"/>
      <c r="F27" s="995"/>
      <c r="G27" s="995"/>
      <c r="H27" s="995"/>
      <c r="I27" s="995"/>
      <c r="J27" s="995"/>
      <c r="K27" s="995"/>
      <c r="L27" s="995"/>
      <c r="M27" s="996"/>
      <c r="N27" s="59"/>
      <c r="O27" s="59"/>
      <c r="P27" s="59"/>
      <c r="Q27" s="59"/>
      <c r="R27" s="59"/>
      <c r="S27" s="996"/>
      <c r="T27" s="996"/>
      <c r="U27" s="59"/>
      <c r="V27" s="59"/>
      <c r="W27" s="59"/>
      <c r="X27" s="59"/>
      <c r="Y27" s="997"/>
      <c r="Z27" s="998"/>
      <c r="AA27" s="994"/>
      <c r="AB27" s="994"/>
      <c r="AC27" s="994"/>
      <c r="AD27" s="994"/>
    </row>
    <row r="28" spans="1:30" s="269" customFormat="1">
      <c r="A28" s="994"/>
      <c r="B28" s="999"/>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1000"/>
      <c r="AB28" s="1001"/>
      <c r="AC28" s="1001"/>
      <c r="AD28" s="1001"/>
    </row>
    <row r="29" spans="1:30">
      <c r="A29" s="994"/>
      <c r="B29" s="994"/>
      <c r="C29" s="994"/>
      <c r="D29" s="994"/>
      <c r="E29" s="994"/>
      <c r="F29" s="994"/>
      <c r="G29" s="994"/>
      <c r="H29" s="994"/>
      <c r="I29" s="994"/>
      <c r="J29" s="994"/>
      <c r="K29" s="994"/>
      <c r="L29" s="994"/>
      <c r="M29" s="994"/>
      <c r="N29" s="994"/>
      <c r="O29" s="994"/>
      <c r="P29" s="994"/>
      <c r="Q29" s="994"/>
      <c r="R29" s="994"/>
      <c r="S29" s="994"/>
      <c r="T29" s="994"/>
      <c r="U29" s="994"/>
      <c r="V29" s="994"/>
      <c r="W29" s="994"/>
      <c r="X29" s="994"/>
      <c r="Y29" s="994"/>
      <c r="Z29" s="994"/>
      <c r="AA29" s="994"/>
      <c r="AB29" s="994"/>
      <c r="AC29" s="994"/>
      <c r="AD29" s="994"/>
    </row>
    <row r="30" spans="1:30">
      <c r="A30" s="994"/>
      <c r="B30" s="994"/>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row>
    <row r="31" spans="1:30">
      <c r="A31" s="994"/>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row>
    <row r="32" spans="1:30">
      <c r="A32" s="994"/>
      <c r="B32" s="994"/>
      <c r="C32" s="994"/>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row>
    <row r="33" spans="1:30">
      <c r="A33" s="994"/>
      <c r="B33" s="994"/>
      <c r="C33" s="994"/>
      <c r="D33" s="994"/>
      <c r="E33" s="994"/>
      <c r="F33" s="994"/>
      <c r="G33" s="994"/>
      <c r="H33" s="994"/>
      <c r="I33" s="994"/>
      <c r="J33" s="994"/>
      <c r="K33" s="994"/>
      <c r="L33" s="994"/>
      <c r="M33" s="994"/>
      <c r="N33" s="994"/>
      <c r="O33" s="994"/>
      <c r="P33" s="994"/>
      <c r="Q33" s="994"/>
      <c r="R33" s="994"/>
      <c r="S33" s="994"/>
      <c r="T33" s="994"/>
      <c r="U33" s="994"/>
      <c r="V33" s="994"/>
      <c r="W33" s="994"/>
      <c r="X33" s="994"/>
      <c r="Y33" s="994"/>
      <c r="Z33" s="994"/>
      <c r="AA33" s="994"/>
      <c r="AB33" s="994"/>
      <c r="AC33" s="994"/>
      <c r="AD33" s="994"/>
    </row>
    <row r="34" spans="1:30">
      <c r="A34" s="994"/>
      <c r="B34" s="994"/>
      <c r="C34" s="994"/>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row>
    <row r="35" spans="1:30">
      <c r="A35" s="994"/>
      <c r="B35" s="994"/>
      <c r="C35" s="994"/>
      <c r="D35" s="994"/>
      <c r="E35" s="994"/>
      <c r="F35" s="994"/>
      <c r="G35" s="994"/>
      <c r="H35" s="994"/>
      <c r="I35" s="994"/>
      <c r="J35" s="994"/>
      <c r="K35" s="994"/>
      <c r="L35" s="994"/>
      <c r="M35" s="994"/>
      <c r="N35" s="994"/>
      <c r="O35" s="994"/>
      <c r="P35" s="994"/>
      <c r="Q35" s="994"/>
      <c r="R35" s="994"/>
      <c r="S35" s="994"/>
      <c r="T35" s="994"/>
      <c r="U35" s="994"/>
      <c r="V35" s="994"/>
      <c r="W35" s="994"/>
      <c r="X35" s="994"/>
      <c r="Y35" s="994"/>
      <c r="Z35" s="994"/>
      <c r="AA35" s="994"/>
      <c r="AB35" s="994"/>
      <c r="AC35" s="994"/>
      <c r="AD35" s="994"/>
    </row>
    <row r="36" spans="1:30">
      <c r="A36" s="994"/>
      <c r="B36" s="994"/>
      <c r="C36" s="994"/>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row>
    <row r="37" spans="1:30">
      <c r="A37" s="994"/>
      <c r="B37" s="994"/>
      <c r="C37" s="994"/>
      <c r="D37" s="994"/>
      <c r="E37" s="994"/>
      <c r="F37" s="994"/>
      <c r="G37" s="994"/>
      <c r="H37" s="994"/>
      <c r="I37" s="994"/>
      <c r="J37" s="994"/>
      <c r="K37" s="994"/>
      <c r="L37" s="994"/>
      <c r="M37" s="994"/>
      <c r="N37" s="994"/>
      <c r="O37" s="994"/>
      <c r="P37" s="994"/>
      <c r="Q37" s="994"/>
      <c r="R37" s="994"/>
      <c r="S37" s="994"/>
      <c r="T37" s="994"/>
      <c r="U37" s="994"/>
      <c r="V37" s="994"/>
      <c r="W37" s="994"/>
      <c r="X37" s="994"/>
      <c r="Y37" s="994"/>
      <c r="Z37" s="994"/>
      <c r="AA37" s="994"/>
      <c r="AB37" s="994"/>
      <c r="AC37" s="994"/>
      <c r="AD37" s="994"/>
    </row>
    <row r="38" spans="1:30">
      <c r="A38" s="994"/>
      <c r="B38" s="994"/>
      <c r="C38" s="994"/>
      <c r="D38" s="994"/>
      <c r="E38" s="994"/>
      <c r="F38" s="994"/>
      <c r="G38" s="994"/>
      <c r="H38" s="994"/>
      <c r="I38" s="994"/>
      <c r="J38" s="994"/>
      <c r="K38" s="994"/>
      <c r="L38" s="994"/>
      <c r="M38" s="994"/>
      <c r="N38" s="994"/>
      <c r="O38" s="994"/>
      <c r="P38" s="994"/>
      <c r="Q38" s="994"/>
      <c r="R38" s="994"/>
      <c r="S38" s="994"/>
      <c r="T38" s="994"/>
      <c r="U38" s="994"/>
      <c r="V38" s="994"/>
      <c r="W38" s="994"/>
      <c r="X38" s="994"/>
      <c r="Y38" s="994"/>
      <c r="Z38" s="994"/>
      <c r="AA38" s="994"/>
      <c r="AB38" s="994"/>
      <c r="AC38" s="994"/>
      <c r="AD38" s="994"/>
    </row>
    <row r="39" spans="1:30">
      <c r="A39" s="994"/>
      <c r="B39" s="994"/>
      <c r="C39" s="994"/>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row>
    <row r="40" spans="1:30">
      <c r="A40" s="994"/>
      <c r="B40" s="994"/>
      <c r="C40" s="994"/>
      <c r="D40" s="994"/>
      <c r="E40" s="994"/>
      <c r="F40" s="994"/>
      <c r="G40" s="994"/>
      <c r="H40" s="994"/>
      <c r="I40" s="994"/>
      <c r="J40" s="994"/>
      <c r="K40" s="994"/>
      <c r="L40" s="994"/>
      <c r="M40" s="994"/>
      <c r="N40" s="268"/>
      <c r="O40" s="268"/>
      <c r="P40" s="268"/>
      <c r="Q40" s="994"/>
      <c r="R40" s="994"/>
      <c r="S40" s="994"/>
      <c r="T40" s="994"/>
      <c r="U40" s="994"/>
      <c r="V40" s="994"/>
      <c r="W40" s="994"/>
      <c r="X40" s="994"/>
      <c r="Y40" s="994"/>
      <c r="Z40" s="994"/>
      <c r="AA40" s="994"/>
      <c r="AB40" s="994"/>
      <c r="AC40" s="994"/>
      <c r="AD40" s="994"/>
    </row>
    <row r="41" spans="1:30" ht="14.25">
      <c r="A41" s="994"/>
      <c r="B41" s="59"/>
      <c r="C41" s="59"/>
      <c r="D41" s="59"/>
      <c r="E41" s="59"/>
      <c r="F41" s="59"/>
      <c r="G41" s="267"/>
      <c r="H41" s="267"/>
      <c r="I41" s="267"/>
      <c r="J41" s="267"/>
      <c r="K41" s="267"/>
      <c r="L41" s="267"/>
      <c r="M41" s="267"/>
      <c r="N41" s="267"/>
      <c r="O41" s="267"/>
      <c r="P41" s="59"/>
      <c r="Q41" s="994"/>
      <c r="R41" s="994"/>
      <c r="S41" s="994"/>
      <c r="T41" s="994"/>
      <c r="U41" s="994"/>
      <c r="V41" s="994"/>
      <c r="W41" s="994"/>
      <c r="X41" s="994"/>
      <c r="Y41" s="994"/>
      <c r="Z41" s="994"/>
      <c r="AA41" s="994"/>
      <c r="AB41" s="994"/>
      <c r="AC41" s="994"/>
      <c r="AD41" s="994"/>
    </row>
    <row r="42" spans="1:30" ht="18">
      <c r="A42" s="994"/>
      <c r="B42" s="1002"/>
      <c r="C42" s="59"/>
      <c r="D42" s="59"/>
      <c r="E42" s="59"/>
      <c r="F42" s="59"/>
      <c r="G42" s="59"/>
      <c r="H42" s="59"/>
      <c r="I42" s="59"/>
      <c r="J42" s="59"/>
      <c r="K42" s="59"/>
      <c r="L42" s="59"/>
      <c r="M42" s="59"/>
      <c r="N42" s="59"/>
      <c r="O42" s="994"/>
      <c r="P42" s="994"/>
      <c r="Q42" s="994"/>
      <c r="R42" s="994"/>
      <c r="S42" s="994"/>
      <c r="T42" s="994"/>
      <c r="U42" s="994"/>
      <c r="V42" s="994"/>
      <c r="W42" s="994"/>
      <c r="X42" s="994"/>
      <c r="Y42" s="994"/>
      <c r="Z42" s="994"/>
      <c r="AA42" s="994"/>
      <c r="AB42" s="994"/>
      <c r="AC42" s="994"/>
      <c r="AD42" s="994"/>
    </row>
    <row r="43" spans="1:30" ht="14.25">
      <c r="A43" s="994"/>
      <c r="B43" s="59"/>
      <c r="C43" s="59"/>
      <c r="D43" s="59"/>
      <c r="E43" s="59"/>
      <c r="F43" s="59"/>
      <c r="G43" s="59"/>
      <c r="H43" s="59"/>
      <c r="I43" s="59"/>
      <c r="J43" s="59"/>
      <c r="K43" s="59"/>
      <c r="L43" s="59"/>
      <c r="M43" s="59"/>
      <c r="N43" s="59"/>
      <c r="O43" s="994"/>
      <c r="P43" s="994"/>
      <c r="Q43" s="994"/>
      <c r="R43" s="994"/>
      <c r="S43" s="994"/>
      <c r="T43" s="994"/>
      <c r="U43" s="994"/>
      <c r="V43" s="994"/>
      <c r="W43" s="994"/>
      <c r="X43" s="994"/>
      <c r="Y43" s="994"/>
      <c r="Z43" s="994"/>
      <c r="AA43" s="994"/>
      <c r="AB43" s="994"/>
      <c r="AC43" s="994"/>
      <c r="AD43" s="994"/>
    </row>
    <row r="44" spans="1:30" ht="15">
      <c r="A44" s="994"/>
      <c r="B44" s="518"/>
      <c r="C44" s="59"/>
      <c r="D44" s="59"/>
      <c r="E44" s="59"/>
      <c r="F44" s="59"/>
      <c r="G44" s="59"/>
      <c r="H44" s="59"/>
      <c r="I44" s="59"/>
      <c r="J44" s="59"/>
      <c r="K44" s="59"/>
      <c r="L44" s="59"/>
      <c r="M44" s="59"/>
      <c r="N44" s="59"/>
      <c r="O44" s="59"/>
      <c r="P44" s="59"/>
      <c r="Q44" s="994"/>
      <c r="R44" s="994"/>
      <c r="S44" s="994"/>
      <c r="T44" s="994"/>
      <c r="U44" s="994"/>
      <c r="V44" s="994"/>
      <c r="W44" s="994"/>
      <c r="X44" s="994"/>
      <c r="Y44" s="994"/>
      <c r="Z44" s="994"/>
      <c r="AA44" s="994"/>
      <c r="AB44" s="994"/>
      <c r="AC44" s="994"/>
      <c r="AD44" s="994"/>
    </row>
    <row r="45" spans="1:30" ht="15">
      <c r="A45" s="994"/>
      <c r="B45" s="517"/>
      <c r="C45" s="59"/>
      <c r="D45" s="59"/>
      <c r="E45" s="59"/>
      <c r="F45" s="59"/>
      <c r="G45" s="59"/>
      <c r="H45" s="59"/>
      <c r="I45" s="59"/>
      <c r="J45" s="59"/>
      <c r="K45" s="59"/>
      <c r="L45" s="59"/>
      <c r="M45" s="59"/>
      <c r="N45" s="59"/>
      <c r="O45" s="59"/>
      <c r="P45" s="59"/>
      <c r="Q45" s="994"/>
      <c r="R45" s="994"/>
      <c r="S45" s="994"/>
      <c r="T45" s="994"/>
      <c r="U45" s="994"/>
      <c r="V45" s="994"/>
      <c r="W45" s="994"/>
      <c r="X45" s="994"/>
      <c r="Y45" s="994"/>
      <c r="Z45" s="994"/>
      <c r="AA45" s="994"/>
      <c r="AB45" s="994"/>
      <c r="AC45" s="994"/>
      <c r="AD45" s="994"/>
    </row>
    <row r="46" spans="1:30" s="3" customFormat="1" ht="14.25">
      <c r="A46" s="994"/>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row>
    <row r="47" spans="1:30" ht="18">
      <c r="A47" s="994"/>
      <c r="B47" s="994"/>
      <c r="C47" s="995"/>
      <c r="D47" s="995"/>
      <c r="E47" s="995"/>
      <c r="F47" s="995"/>
      <c r="G47" s="995"/>
      <c r="H47" s="995"/>
      <c r="I47" s="995"/>
      <c r="J47" s="995"/>
      <c r="K47" s="995"/>
      <c r="L47" s="995"/>
      <c r="M47" s="995"/>
      <c r="N47" s="59"/>
      <c r="O47" s="59"/>
      <c r="P47" s="59"/>
      <c r="Q47" s="59"/>
      <c r="R47" s="59"/>
      <c r="S47" s="996"/>
      <c r="T47" s="996"/>
      <c r="U47" s="59"/>
      <c r="V47" s="59"/>
      <c r="W47" s="59"/>
      <c r="X47" s="59"/>
      <c r="Y47" s="997"/>
      <c r="Z47" s="998"/>
      <c r="AA47" s="994"/>
      <c r="AB47" s="994"/>
      <c r="AC47" s="994"/>
      <c r="AD47" s="994"/>
    </row>
    <row r="48" spans="1:30" s="264" customFormat="1">
      <c r="A48" s="994"/>
      <c r="B48" s="999"/>
      <c r="C48" s="999"/>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1000"/>
      <c r="AB48" s="1003"/>
      <c r="AC48" s="1003"/>
      <c r="AD48" s="1003"/>
    </row>
    <row r="49" spans="1:30">
      <c r="A49" s="994"/>
      <c r="B49" s="994"/>
      <c r="C49" s="994"/>
      <c r="D49" s="994"/>
      <c r="E49" s="994"/>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row>
    <row r="50" spans="1:30">
      <c r="A50" s="994"/>
      <c r="B50" s="994"/>
      <c r="C50" s="994"/>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row>
    <row r="51" spans="1:30">
      <c r="A51" s="994"/>
      <c r="B51" s="994"/>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c r="AC51" s="994"/>
      <c r="AD51" s="994"/>
    </row>
    <row r="52" spans="1:30">
      <c r="A52" s="994"/>
      <c r="B52" s="994"/>
      <c r="C52" s="994"/>
      <c r="D52" s="994"/>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row>
    <row r="53" spans="1:30">
      <c r="A53" s="994"/>
      <c r="B53" s="994"/>
      <c r="C53" s="994"/>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row>
    <row r="54" spans="1:30">
      <c r="A54" s="994"/>
      <c r="B54" s="994"/>
      <c r="C54" s="994"/>
      <c r="D54" s="994"/>
      <c r="E54" s="994"/>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row>
    <row r="55" spans="1:30">
      <c r="A55" s="994"/>
      <c r="B55" s="994"/>
      <c r="C55" s="994"/>
      <c r="D55" s="994"/>
      <c r="E55" s="994"/>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row>
    <row r="56" spans="1:30">
      <c r="A56" s="994"/>
      <c r="B56" s="994"/>
      <c r="C56" s="994"/>
      <c r="D56" s="994"/>
      <c r="E56" s="994"/>
      <c r="F56" s="994"/>
      <c r="G56" s="994"/>
      <c r="H56" s="994"/>
      <c r="I56" s="994"/>
      <c r="J56" s="994"/>
      <c r="K56" s="994"/>
      <c r="L56" s="994"/>
      <c r="M56" s="994"/>
      <c r="N56" s="994"/>
      <c r="O56" s="994"/>
      <c r="P56" s="994"/>
      <c r="Q56" s="994"/>
      <c r="R56" s="994"/>
      <c r="S56" s="994"/>
      <c r="T56" s="994"/>
      <c r="U56" s="994"/>
      <c r="V56" s="994"/>
      <c r="W56" s="994"/>
      <c r="X56" s="994"/>
      <c r="Y56" s="994"/>
      <c r="Z56" s="994"/>
      <c r="AA56" s="994"/>
      <c r="AB56" s="994"/>
      <c r="AC56" s="994"/>
      <c r="AD56" s="994"/>
    </row>
    <row r="57" spans="1:30">
      <c r="A57" s="994"/>
      <c r="B57" s="994"/>
      <c r="C57" s="994"/>
      <c r="D57" s="994"/>
      <c r="E57" s="994"/>
      <c r="F57" s="994"/>
      <c r="G57" s="994"/>
      <c r="H57" s="994"/>
      <c r="I57" s="994"/>
      <c r="J57" s="268"/>
      <c r="K57" s="268"/>
      <c r="L57" s="268"/>
      <c r="M57" s="268"/>
      <c r="N57" s="268"/>
      <c r="O57" s="268"/>
      <c r="P57" s="268"/>
      <c r="Q57" s="994"/>
      <c r="R57" s="994"/>
      <c r="S57" s="994"/>
      <c r="T57" s="994"/>
      <c r="U57" s="994"/>
      <c r="V57" s="994"/>
      <c r="W57" s="994"/>
      <c r="X57" s="994"/>
      <c r="Y57" s="994"/>
      <c r="Z57" s="994"/>
      <c r="AA57" s="994"/>
      <c r="AB57" s="994"/>
      <c r="AC57" s="994"/>
      <c r="AD57" s="994"/>
    </row>
    <row r="58" spans="1:30" ht="21" customHeight="1">
      <c r="A58" s="994"/>
      <c r="B58" s="59"/>
      <c r="C58" s="59"/>
      <c r="D58" s="59"/>
      <c r="E58" s="59"/>
      <c r="F58" s="59"/>
      <c r="G58" s="267"/>
      <c r="H58" s="267"/>
      <c r="I58" s="267"/>
      <c r="J58" s="267"/>
      <c r="K58" s="267"/>
      <c r="L58" s="267"/>
      <c r="M58" s="267"/>
      <c r="N58" s="267"/>
      <c r="O58" s="267"/>
      <c r="P58" s="59"/>
      <c r="Q58" s="994"/>
      <c r="R58" s="994"/>
      <c r="S58" s="994"/>
      <c r="T58" s="994"/>
      <c r="U58" s="994"/>
      <c r="V58" s="994"/>
      <c r="W58" s="994"/>
      <c r="X58" s="994"/>
      <c r="Y58" s="994"/>
      <c r="Z58" s="994"/>
      <c r="AA58" s="994"/>
      <c r="AB58" s="994"/>
      <c r="AC58" s="994"/>
      <c r="AD58" s="994"/>
    </row>
    <row r="59" spans="1:30">
      <c r="A59" s="994"/>
      <c r="B59" s="994"/>
      <c r="C59" s="994"/>
      <c r="D59" s="994"/>
      <c r="E59" s="994"/>
      <c r="F59" s="994"/>
      <c r="G59" s="994"/>
      <c r="H59" s="994"/>
      <c r="I59" s="994"/>
      <c r="J59" s="994"/>
      <c r="K59" s="994"/>
      <c r="L59" s="994"/>
      <c r="M59" s="994"/>
      <c r="N59" s="994"/>
      <c r="O59" s="994"/>
      <c r="P59" s="994"/>
      <c r="Q59" s="994"/>
      <c r="R59" s="994"/>
      <c r="S59" s="994"/>
      <c r="T59" s="994"/>
      <c r="U59" s="994"/>
      <c r="V59" s="994"/>
      <c r="W59" s="994"/>
      <c r="X59" s="994"/>
      <c r="Y59" s="994"/>
      <c r="Z59" s="994"/>
      <c r="AA59" s="994"/>
      <c r="AB59" s="994"/>
      <c r="AC59" s="994"/>
      <c r="AD59" s="994"/>
    </row>
    <row r="60" spans="1:30">
      <c r="A60" s="994"/>
      <c r="B60" s="994"/>
      <c r="C60" s="994"/>
      <c r="D60" s="994"/>
      <c r="E60" s="994"/>
      <c r="F60" s="994"/>
      <c r="G60" s="994"/>
      <c r="H60" s="994"/>
      <c r="I60" s="994"/>
      <c r="J60" s="994"/>
      <c r="K60" s="994"/>
      <c r="L60" s="994"/>
      <c r="M60" s="994"/>
      <c r="N60" s="994"/>
      <c r="O60" s="994"/>
      <c r="P60" s="994"/>
      <c r="Q60" s="994"/>
      <c r="R60" s="994"/>
      <c r="S60" s="994"/>
      <c r="T60" s="994"/>
      <c r="U60" s="994"/>
      <c r="V60" s="994"/>
      <c r="W60" s="994"/>
      <c r="X60" s="994"/>
      <c r="Y60" s="994"/>
      <c r="Z60" s="994"/>
      <c r="AA60" s="994"/>
      <c r="AB60" s="994"/>
      <c r="AC60" s="994"/>
      <c r="AD60" s="994"/>
    </row>
  </sheetData>
  <dataValidations count="5">
    <dataValidation type="list" allowBlank="1" showInputMessage="1" showErrorMessage="1" sqref="P29:P39 P49:P56">
      <formula1>$Q$10:$Q$11</formula1>
    </dataValidation>
    <dataValidation type="list" allowBlank="1" showInputMessage="1" showErrorMessage="1" sqref="O29:O39 O49:O56">
      <formula1>$O$14:$O$23</formula1>
    </dataValidation>
    <dataValidation type="list" allowBlank="1" showInputMessage="1" showErrorMessage="1" sqref="B29:B39 B49:B56">
      <formula1>$P$14:$P$23</formula1>
    </dataValidation>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C29:L29"/>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C30:L39"/>
  </dataValidations>
  <printOptions horizontalCentered="1"/>
  <pageMargins left="0.16" right="0.16" top="0.28999999999999998" bottom="0.19" header="0.16" footer="0.17"/>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29</vt:i4>
      </vt:variant>
    </vt:vector>
  </HeadingPairs>
  <TitlesOfParts>
    <vt:vector size="60" baseType="lpstr">
      <vt:lpstr>1A Major Changes Table</vt:lpstr>
      <vt:lpstr>2A Revenue Report </vt:lpstr>
      <vt:lpstr>2B Fees &amp; Fines</vt:lpstr>
      <vt:lpstr>2C Cost Recovery</vt:lpstr>
      <vt:lpstr>2D Legislative Changes</vt:lpstr>
      <vt:lpstr>3A Expenditure Report </vt:lpstr>
      <vt:lpstr>3B IDS  Balancing</vt:lpstr>
      <vt:lpstr>3C Position Changes</vt:lpstr>
      <vt:lpstr>4 Equipment &amp; Fleet</vt:lpstr>
      <vt:lpstr>5 COIT Request (Online)</vt:lpstr>
      <vt:lpstr>6 Capital Request (Online)</vt:lpstr>
      <vt:lpstr>7A Contracts Non-ICT</vt:lpstr>
      <vt:lpstr>7B Contracts ICT</vt:lpstr>
      <vt:lpstr>8A FAMIS Project Coding</vt:lpstr>
      <vt:lpstr>8B FAMIS Index Coding</vt:lpstr>
      <vt:lpstr>8A PS Summary</vt:lpstr>
      <vt:lpstr>8B Dept Form (PS)</vt:lpstr>
      <vt:lpstr>8C Fund Form (PS)</vt:lpstr>
      <vt:lpstr>8D Project Form (PS)</vt:lpstr>
      <vt:lpstr>8E Project Form (PS) WBS</vt:lpstr>
      <vt:lpstr>8F Project Example - IT</vt:lpstr>
      <vt:lpstr>8G Authority Form (PS)</vt:lpstr>
      <vt:lpstr>8H Agency Form (PS)</vt:lpstr>
      <vt:lpstr>8I Account Form (PS)</vt:lpstr>
      <vt:lpstr>8J Transfer In-Out (TRIO) (PS)</vt:lpstr>
      <vt:lpstr>Dropdown</vt:lpstr>
      <vt:lpstr>Prop J Summary</vt:lpstr>
      <vt:lpstr>Prop J Main Template</vt:lpstr>
      <vt:lpstr>Prop J Cost Detail</vt:lpstr>
      <vt:lpstr>Prop J Sample</vt:lpstr>
      <vt:lpstr>Contact Sheet</vt:lpstr>
      <vt:lpstr>'2B Fees &amp; Fines'!Auto_CPI_Adjust_Yes_No</vt:lpstr>
      <vt:lpstr>'2B Fees &amp; Fines'!cpi_adj</vt:lpstr>
      <vt:lpstr>'1A Major Changes Table'!Print_Area</vt:lpstr>
      <vt:lpstr>'2A Revenue Report '!Print_Area</vt:lpstr>
      <vt:lpstr>'2B Fees &amp; Fines'!Print_Area</vt:lpstr>
      <vt:lpstr>'2C Cost Recovery'!Print_Area</vt:lpstr>
      <vt:lpstr>'2D Legislative Changes'!Print_Area</vt:lpstr>
      <vt:lpstr>'3A Expenditure Report '!Print_Area</vt:lpstr>
      <vt:lpstr>'3C Position Changes'!Print_Area</vt:lpstr>
      <vt:lpstr>'4 Equipment &amp; Fleet'!Print_Area</vt:lpstr>
      <vt:lpstr>'5 COIT Request (Online)'!Print_Area</vt:lpstr>
      <vt:lpstr>'6 Capital Request (Online)'!Print_Area</vt:lpstr>
      <vt:lpstr>'7A Contracts Non-ICT'!Print_Area</vt:lpstr>
      <vt:lpstr>'7B Contracts ICT'!Print_Area</vt:lpstr>
      <vt:lpstr>'8A FAMIS Project Coding'!Print_Area</vt:lpstr>
      <vt:lpstr>'8B Dept Form (PS)'!Print_Area</vt:lpstr>
      <vt:lpstr>'8B FAMIS Index Coding'!Print_Area</vt:lpstr>
      <vt:lpstr>'8C Fund Form (PS)'!Print_Area</vt:lpstr>
      <vt:lpstr>'8D Project Form (PS)'!Print_Area</vt:lpstr>
      <vt:lpstr>'8G Authority Form (PS)'!Print_Area</vt:lpstr>
      <vt:lpstr>'8H Agency Form (PS)'!Print_Area</vt:lpstr>
      <vt:lpstr>'8I Account Form (PS)'!Print_Area</vt:lpstr>
      <vt:lpstr>'8J Transfer In-Out (TRIO) (PS)'!Print_Area</vt:lpstr>
      <vt:lpstr>'Contact Sheet'!Print_Area</vt:lpstr>
      <vt:lpstr>'Prop J Cost Detail'!Print_Area</vt:lpstr>
      <vt:lpstr>'Prop J Main Template'!Print_Area</vt:lpstr>
      <vt:lpstr>'Prop J Sample'!Print_Area</vt:lpstr>
      <vt:lpstr>'Prop J Summary'!Print_Area</vt:lpstr>
      <vt:lpstr>'2B Fees &amp; Fines'!Print_Titles</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C</dc:creator>
  <cp:lastModifiedBy>Donald Chan</cp:lastModifiedBy>
  <cp:lastPrinted>2018-02-02T20:51:26Z</cp:lastPrinted>
  <dcterms:created xsi:type="dcterms:W3CDTF">2015-10-21T17:59:32Z</dcterms:created>
  <dcterms:modified xsi:type="dcterms:W3CDTF">2018-02-02T22:00:55Z</dcterms:modified>
</cp:coreProperties>
</file>